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1" activeTab="6"/>
  </bookViews>
  <sheets>
    <sheet name="Balance Sheet-1" sheetId="1" r:id="rId1"/>
    <sheet name="Income Statement-2" sheetId="2" r:id="rId2"/>
    <sheet name="Equity QTD-3" sheetId="3" r:id="rId3"/>
    <sheet name="Earned Incurred QTD-4" sheetId="4" r:id="rId4"/>
    <sheet name="Premiums QTD-5" sheetId="5" r:id="rId5"/>
    <sheet name="Losses Incurred QTD-6" sheetId="6" r:id="rId6"/>
    <sheet name="Loss Expenses QTD-7" sheetId="7" r:id="rId7"/>
  </sheets>
  <externalReferences>
    <externalReference r:id="rId10"/>
    <externalReference r:id="rId11"/>
  </externalReferences>
  <definedNames>
    <definedName name="_xlnm.Print_Area" localSheetId="0">'Balance Sheet-1'!$A$1:$D$59</definedName>
    <definedName name="_xlnm.Print_Area" localSheetId="3">'Earned Incurred QTD-4'!$A$1:$D$56</definedName>
    <definedName name="_xlnm.Print_Area" localSheetId="1">'Income Statement-2'!$A$1:$C$41</definedName>
  </definedNames>
  <calcPr fullCalcOnLoad="1"/>
</workbook>
</file>

<file path=xl/sharedStrings.xml><?xml version="1.0" encoding="utf-8"?>
<sst xmlns="http://schemas.openxmlformats.org/spreadsheetml/2006/main" count="283" uniqueCount="198">
  <si>
    <t>NEW JERSEY INSURANCE UNDERWRITING ASSOCIATION</t>
  </si>
  <si>
    <t>BALANCE SHEET</t>
  </si>
  <si>
    <t>AT MARCH 31, 2018</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</si>
  <si>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</si>
  <si>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</si>
  <si>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</si>
  <si>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</si>
  <si>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</si>
  <si>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</si>
  <si>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</si>
  <si>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</si>
  <si>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</si>
  <si>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</si>
  <si>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</si>
  <si>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</si>
  <si>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</si>
  <si>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SUNDRY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</si>
  <si>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</si>
  <si>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</si>
  <si>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</si>
  <si>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</si>
  <si>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</si>
  <si>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</si>
  <si>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</si>
  <si>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</si>
  <si>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TOTAL LIABILITIES</t>
  </si>
  <si>
    <t>RESERVES</t>
  </si>
  <si>
    <t xml:space="preserve">     UNEARNED PREMIUMS</t>
  </si>
  <si>
    <t xml:space="preserve">     LOSS - CASE BASIS</t>
  </si>
  <si>
    <t xml:space="preserve"> </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</si>
  <si>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</si>
  <si>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</si>
  <si>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</si>
  <si>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</si>
  <si>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</si>
  <si>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</si>
  <si>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</si>
  <si>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</si>
  <si>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MARCH 31, 2018</t>
  </si>
  <si>
    <t>TOTAL LIABILITIES PLUS EQUITY ACCOUNT</t>
  </si>
  <si>
    <t xml:space="preserve"> INCOME STATEMENT</t>
  </si>
  <si>
    <t>MARCH 31, 2018</t>
  </si>
  <si>
    <t>QUARTER-TO-DATE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</si>
  <si>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</si>
  <si>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</si>
  <si>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</si>
  <si>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</si>
  <si>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</si>
  <si>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</si>
  <si>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</si>
  <si>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</si>
  <si>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</si>
  <si>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</si>
  <si>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</si>
  <si>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</si>
  <si>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r>
      <t xml:space="preserve">     NET REALIZED CAPITAL LOSS</t>
    </r>
    <r>
      <rPr>
        <sz val="11"/>
        <color indexed="10"/>
        <rFont val="Century Schoolbook"/>
        <family val="1"/>
      </rPr>
      <t xml:space="preserve"> </t>
    </r>
  </si>
  <si>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</si>
  <si>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</si>
  <si>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</si>
  <si>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</si>
  <si>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</si>
  <si>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</si>
  <si>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</si>
  <si>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</si>
  <si>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LOSS</t>
  </si>
  <si>
    <t>CHANGE IN EQUITY</t>
  </si>
  <si>
    <t>NET EQUITY AT MARCH 31, 2018</t>
  </si>
  <si>
    <t xml:space="preserve"> EQUITY ACCOUNT</t>
  </si>
  <si>
    <t>QTD PERIOD ENDED MARCH 31, 2018</t>
  </si>
  <si>
    <t>POLICY YEAR 2018</t>
  </si>
  <si>
    <t>POLICY YEAR 2017</t>
  </si>
  <si>
    <t>POLICY YEAR 2016</t>
  </si>
  <si>
    <t>POLICY YEAR 2015</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</si>
  <si>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</si>
  <si>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</si>
  <si>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</si>
  <si>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</si>
  <si>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</si>
  <si>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</si>
  <si>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</si>
  <si>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</si>
  <si>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</si>
  <si>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</si>
  <si>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</si>
  <si>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</si>
  <si>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</si>
  <si>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</si>
  <si>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</si>
  <si>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</si>
  <si>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</si>
  <si>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</si>
  <si>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</si>
  <si>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</si>
  <si>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</si>
  <si>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</si>
  <si>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</si>
  <si>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</si>
  <si>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</si>
  <si>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</si>
  <si>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</si>
  <si>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</si>
  <si>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</si>
  <si>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</si>
  <si>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</si>
  <si>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</si>
  <si>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UNDERWRITING STATEMENT</t>
  </si>
  <si>
    <t>EARNED/INCURRED BASIS</t>
  </si>
  <si>
    <t>QTD PERIOD ENDING MARCH 31, 2018</t>
  </si>
  <si>
    <t/>
  </si>
  <si>
    <t>03-31-18</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</si>
  <si>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</si>
  <si>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</si>
  <si>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</si>
  <si>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</si>
  <si>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</si>
  <si>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</si>
  <si>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</si>
  <si>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</si>
  <si>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</si>
  <si>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</si>
  <si>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</si>
  <si>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</si>
  <si>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 xml:space="preserve">  </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</si>
  <si>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</si>
  <si>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</si>
  <si>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</si>
  <si>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</si>
  <si>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</si>
  <si>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</si>
  <si>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</si>
  <si>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</si>
  <si>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</si>
  <si>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</si>
  <si>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</si>
  <si>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</si>
  <si>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</si>
  <si>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</si>
  <si>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</si>
  <si>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</si>
  <si>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</si>
  <si>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</si>
  <si>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</si>
  <si>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</si>
  <si>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</si>
  <si>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</si>
  <si>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</si>
  <si>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</si>
  <si>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</si>
  <si>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</si>
  <si>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</si>
  <si>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</si>
  <si>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</si>
  <si>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</si>
  <si>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Loss</t>
  </si>
  <si>
    <t>STATISTICAL REPORT ON PREMIUMS</t>
  </si>
  <si>
    <t>*SEE NOTE BELOW</t>
  </si>
  <si>
    <t>WRITTEN PREMIUMS</t>
  </si>
  <si>
    <t xml:space="preserve">     FIRE</t>
  </si>
  <si>
    <t xml:space="preserve">     ALLIED </t>
  </si>
  <si>
    <t xml:space="preserve">     CRIME</t>
  </si>
  <si>
    <t xml:space="preserve">            TOTAL</t>
  </si>
  <si>
    <t>CURRENT UNEARNED PREMIUM RESERVE              @ 03-31-18</t>
  </si>
  <si>
    <t xml:space="preserve">    ALLIED </t>
  </si>
  <si>
    <t xml:space="preserve">    CRIME</t>
  </si>
  <si>
    <t>PRIOR UNEARNED PREMIUM RESERVE                     @ 12-31-17</t>
  </si>
  <si>
    <t>EARNED PREMIUM</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</si>
  <si>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</si>
  <si>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1-4 Family Tenant-Occupied</t>
  </si>
  <si>
    <t>Commercial</t>
  </si>
  <si>
    <t>Total TRIA</t>
  </si>
  <si>
    <r>
      <t xml:space="preserve">       1Q17       </t>
    </r>
    <r>
      <rPr>
        <sz val="9"/>
        <rFont val="Century Schoolbook"/>
        <family val="1"/>
      </rPr>
      <t>$86,398</t>
    </r>
  </si>
  <si>
    <r>
      <t xml:space="preserve">       1Q18      </t>
    </r>
    <r>
      <rPr>
        <sz val="9"/>
        <rFont val="Century Schoolbook"/>
        <family val="1"/>
      </rPr>
      <t>$74,693</t>
    </r>
  </si>
  <si>
    <r>
      <t xml:space="preserve">       2Q17       </t>
    </r>
    <r>
      <rPr>
        <sz val="9"/>
        <rFont val="Century Schoolbook"/>
        <family val="1"/>
      </rPr>
      <t>$83,826</t>
    </r>
  </si>
  <si>
    <r>
      <t xml:space="preserve">       3Q17       </t>
    </r>
    <r>
      <rPr>
        <sz val="9"/>
        <rFont val="Century Schoolbook"/>
        <family val="1"/>
      </rPr>
      <t>$81,319</t>
    </r>
  </si>
  <si>
    <r>
      <t xml:space="preserve">       4Q17       </t>
    </r>
    <r>
      <rPr>
        <sz val="9"/>
        <rFont val="Century Schoolbook"/>
        <family val="1"/>
      </rPr>
      <t>$77,910</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</si>
  <si>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</si>
  <si>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</si>
  <si>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</si>
  <si>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</si>
  <si>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</si>
  <si>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(03-31-18)</t>
  </si>
  <si>
    <t xml:space="preserve">       FIRE</t>
  </si>
  <si>
    <t xml:space="preserve">       ALLIED </t>
  </si>
  <si>
    <t xml:space="preserve">       CRIME</t>
  </si>
  <si>
    <t>CURRENT I.B.N.R. RESERVES (03-31-18)</t>
  </si>
  <si>
    <t>PRIOR LOSS RESERVES (12-31-17)</t>
  </si>
  <si>
    <t>(Including I.B.N.R. Reserves)</t>
  </si>
  <si>
    <t>INCURRED LOSSES</t>
  </si>
  <si>
    <t>STATISTICAL REPORT ON LOSS EXPENSES</t>
  </si>
  <si>
    <t>(INCLUDES ALLOCATED AND UNALLOCATED LOSS EXPENSES)</t>
  </si>
  <si>
    <t>LOSS EXPENSES PAID                                      (ALAE AND ULAE)</t>
  </si>
  <si>
    <t>FIRE</t>
  </si>
  <si>
    <t xml:space="preserve">ALLIED </t>
  </si>
  <si>
    <t>CRIME</t>
  </si>
  <si>
    <t>CURRENT LOSS EXPENSE RESERVES               @ 03-31-18</t>
  </si>
  <si>
    <t>PRIOR LOSS  EXPENSE RESERVES                     @ 12-31-17</t>
  </si>
  <si>
    <t>ALLIED</t>
  </si>
  <si>
    <t>ALAE &amp; ULAE LOSS EXPENSES  INCURRED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</si>
</sst>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7">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right style="thin"/>
      <top style="thin"/>
      <bottom style="double"/>
    </border>
    <border>
      <left style="thin"/>
      <right/>
      <top/>
      <bottom/>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0">
    <xf numFmtId="0" fontId="0" fillId="0" borderId="0" xfId="0" applyFont="1" applyAlignment="1">
      <alignment/>
    </xf>
    <xf numFmtId="0" fontId="4" fillId="0" borderId="0" xfId="59" applyFont="1">
      <alignment/>
      <protection/>
    </xf>
    <xf numFmtId="0" fontId="7" fillId="0" borderId="0" xfId="59" applyFont="1">
      <alignment/>
      <protection/>
    </xf>
    <xf numFmtId="0" fontId="65"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8" fillId="0" borderId="0" xfId="59" applyNumberFormat="1" applyFont="1" applyFill="1" applyBorder="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Fill="1" applyBorder="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164" fontId="8" fillId="0" borderId="11" xfId="44" applyNumberFormat="1" applyFont="1" applyFill="1" applyBorder="1" applyAlignment="1">
      <alignment horizontal="right"/>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43" fontId="8" fillId="0" borderId="0" xfId="59" applyNumberFormat="1" applyFont="1">
      <alignment/>
      <protection/>
    </xf>
    <xf numFmtId="7" fontId="8" fillId="0" borderId="0" xfId="59" applyNumberFormat="1" applyFont="1">
      <alignment/>
      <protection/>
    </xf>
    <xf numFmtId="5" fontId="11" fillId="0" borderId="0" xfId="44" applyNumberFormat="1" applyFont="1" applyFill="1" applyBorder="1" applyAlignment="1">
      <alignment horizontal="right"/>
    </xf>
    <xf numFmtId="43" fontId="8" fillId="0" borderId="0" xfId="44" applyNumberFormat="1"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3" fontId="8" fillId="0" borderId="0" xfId="44" applyFont="1" applyFill="1" applyBorder="1" applyAlignment="1">
      <alignment horizontal="right"/>
    </xf>
    <xf numFmtId="164"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165" fontId="8" fillId="0" borderId="0" xfId="59" applyNumberFormat="1" applyFont="1" applyBorder="1" applyAlignment="1">
      <alignment horizontal="center"/>
      <protection/>
    </xf>
    <xf numFmtId="38" fontId="8" fillId="0" borderId="0" xfId="59" applyNumberFormat="1" applyFont="1">
      <alignment/>
      <protection/>
    </xf>
    <xf numFmtId="41" fontId="8" fillId="0" borderId="13" xfId="44" applyNumberFormat="1" applyFont="1" applyFill="1" applyBorder="1" applyAlignment="1">
      <alignment horizontal="right"/>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43" fontId="8" fillId="0" borderId="0" xfId="42" applyFont="1" applyAlignment="1">
      <alignment/>
    </xf>
    <xf numFmtId="38" fontId="11" fillId="0" borderId="0" xfId="44" applyNumberFormat="1" applyFont="1" applyFill="1" applyBorder="1" applyAlignment="1">
      <alignment horizontal="right"/>
    </xf>
    <xf numFmtId="166"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0" fontId="12" fillId="0" borderId="0" xfId="59" applyFont="1">
      <alignment/>
      <protection/>
    </xf>
    <xf numFmtId="5" fontId="8" fillId="0" borderId="0" xfId="44" applyNumberFormat="1" applyFont="1" applyAlignment="1">
      <alignment horizontal="right"/>
    </xf>
    <xf numFmtId="5" fontId="12" fillId="0" borderId="0" xfId="44" applyNumberFormat="1" applyFont="1" applyAlignment="1">
      <alignment horizontal="right"/>
    </xf>
    <xf numFmtId="0" fontId="12" fillId="0" borderId="0" xfId="59" applyFont="1" quotePrefix="1">
      <alignment/>
      <protection/>
    </xf>
    <xf numFmtId="0" fontId="13" fillId="0" borderId="0" xfId="59" applyFont="1">
      <alignment/>
      <protection/>
    </xf>
    <xf numFmtId="5" fontId="13" fillId="0" borderId="0" xfId="44" applyNumberFormat="1" applyFont="1" applyAlignment="1">
      <alignment horizontal="right"/>
    </xf>
    <xf numFmtId="7" fontId="3" fillId="0" borderId="0" xfId="0" applyNumberFormat="1" applyFont="1" applyFill="1" applyBorder="1" applyAlignment="1">
      <alignment/>
    </xf>
    <xf numFmtId="0" fontId="11" fillId="0" borderId="0" xfId="0" applyFont="1" applyBorder="1" applyAlignment="1">
      <alignment/>
    </xf>
    <xf numFmtId="0" fontId="5" fillId="0" borderId="0" xfId="0" applyFont="1" applyAlignment="1">
      <alignment/>
    </xf>
    <xf numFmtId="0" fontId="14" fillId="0" borderId="0" xfId="0" applyFont="1" applyBorder="1" applyAlignment="1">
      <alignment/>
    </xf>
    <xf numFmtId="7" fontId="6" fillId="0" borderId="0" xfId="0" applyNumberFormat="1" applyFont="1" applyBorder="1" applyAlignment="1">
      <alignment horizontal="centerContinuous"/>
    </xf>
    <xf numFmtId="7" fontId="14" fillId="0" borderId="0" xfId="44" applyNumberFormat="1" applyFont="1" applyBorder="1" applyAlignment="1">
      <alignment horizontal="centerContinuous"/>
    </xf>
    <xf numFmtId="7" fontId="8" fillId="0" borderId="0" xfId="0" applyNumberFormat="1" applyFont="1" applyBorder="1" applyAlignment="1">
      <alignment/>
    </xf>
    <xf numFmtId="7" fontId="11" fillId="34" borderId="13" xfId="44" applyNumberFormat="1" applyFont="1" applyFill="1" applyBorder="1" applyAlignment="1">
      <alignment horizontal="centerContinuous"/>
    </xf>
    <xf numFmtId="7" fontId="11" fillId="34" borderId="0" xfId="44" applyNumberFormat="1" applyFont="1" applyFill="1" applyBorder="1" applyAlignment="1">
      <alignment horizontal="centerContinuous"/>
    </xf>
    <xf numFmtId="0" fontId="8" fillId="0" borderId="0" xfId="0" applyFont="1" applyBorder="1" applyAlignment="1">
      <alignment/>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0" applyNumberFormat="1" applyFont="1" applyBorder="1" applyAlignment="1">
      <alignment/>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164" fontId="8" fillId="0" borderId="13"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38" fontId="8" fillId="0" borderId="13" xfId="44" applyNumberFormat="1" applyFont="1" applyBorder="1" applyAlignment="1">
      <alignment/>
    </xf>
    <xf numFmtId="38" fontId="8" fillId="0" borderId="19" xfId="44" applyNumberFormat="1" applyFont="1" applyFill="1" applyBorder="1" applyAlignment="1">
      <alignment/>
    </xf>
    <xf numFmtId="164" fontId="8" fillId="0" borderId="20" xfId="44" applyNumberFormat="1" applyFont="1" applyBorder="1" applyAlignment="1">
      <alignment/>
    </xf>
    <xf numFmtId="38" fontId="8" fillId="0" borderId="0" xfId="44" applyNumberFormat="1" applyFont="1" applyBorder="1" applyAlignment="1">
      <alignment/>
    </xf>
    <xf numFmtId="38" fontId="8" fillId="0" borderId="0" xfId="0" applyNumberFormat="1" applyFont="1" applyBorder="1" applyAlignment="1">
      <alignment/>
    </xf>
    <xf numFmtId="7" fontId="8" fillId="0" borderId="18" xfId="44" applyNumberFormat="1" applyFont="1" applyBorder="1" applyAlignment="1">
      <alignment/>
    </xf>
    <xf numFmtId="7" fontId="11" fillId="0" borderId="0" xfId="0" applyNumberFormat="1" applyFont="1" applyBorder="1" applyAlignment="1">
      <alignment/>
    </xf>
    <xf numFmtId="6" fontId="11" fillId="0" borderId="21" xfId="44" applyNumberFormat="1" applyFont="1" applyBorder="1" applyAlignment="1">
      <alignment/>
    </xf>
    <xf numFmtId="0" fontId="8" fillId="0" borderId="0" xfId="0" applyFont="1" applyAlignment="1">
      <alignment/>
    </xf>
    <xf numFmtId="164" fontId="8" fillId="0" borderId="0" xfId="44" applyNumberFormat="1" applyFont="1" applyAlignment="1">
      <alignment/>
    </xf>
    <xf numFmtId="164" fontId="15" fillId="0" borderId="0" xfId="44" applyNumberFormat="1" applyFont="1" applyBorder="1" applyAlignment="1">
      <alignment/>
    </xf>
    <xf numFmtId="0" fontId="16" fillId="0" borderId="0" xfId="0" applyFont="1" applyBorder="1" applyAlignment="1">
      <alignment/>
    </xf>
    <xf numFmtId="0" fontId="18" fillId="0" borderId="0" xfId="59" applyFont="1" applyFill="1" applyBorder="1">
      <alignment/>
      <protection/>
    </xf>
    <xf numFmtId="0" fontId="5" fillId="0" borderId="0" xfId="59" applyFont="1" applyAlignment="1">
      <alignment/>
      <protection/>
    </xf>
    <xf numFmtId="0" fontId="19"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pplyFill="1" applyBorder="1">
      <alignment/>
      <protection/>
    </xf>
    <xf numFmtId="43" fontId="11" fillId="0" borderId="0" xfId="59" applyNumberFormat="1" applyFont="1" applyFill="1" applyBorder="1" applyAlignment="1">
      <alignment horizontal="left" wrapText="1"/>
      <protection/>
    </xf>
    <xf numFmtId="43" fontId="21" fillId="33" borderId="0" xfId="44" applyFont="1" applyFill="1" applyAlignment="1">
      <alignment horizontal="center" wrapText="1"/>
    </xf>
    <xf numFmtId="43" fontId="21" fillId="33" borderId="0" xfId="44" applyFont="1" applyFill="1" applyBorder="1" applyAlignment="1">
      <alignment horizontal="center" wrapText="1"/>
    </xf>
    <xf numFmtId="0" fontId="11" fillId="0" borderId="0" xfId="59" applyFont="1" applyFill="1" applyBorder="1" applyAlignment="1">
      <alignment horizontal="left" wrapText="1"/>
      <protection/>
    </xf>
    <xf numFmtId="43" fontId="10" fillId="0" borderId="0" xfId="59" applyNumberFormat="1" applyFont="1" applyFill="1" applyBorder="1" applyAlignment="1">
      <alignment horizontal="left" wrapText="1"/>
      <protection/>
    </xf>
    <xf numFmtId="0" fontId="10" fillId="0" borderId="0" xfId="59" applyFont="1" applyFill="1" applyBorder="1" applyAlignment="1">
      <alignment horizontal="left" wrapText="1"/>
      <protection/>
    </xf>
    <xf numFmtId="43" fontId="10" fillId="0" borderId="0" xfId="44" applyFont="1" applyFill="1" applyBorder="1" applyAlignment="1">
      <alignment horizontal="left" wrapText="1"/>
    </xf>
    <xf numFmtId="0" fontId="8" fillId="0" borderId="0" xfId="59" applyFont="1" applyFill="1" applyBorder="1" applyAlignment="1">
      <alignment horizontal="left" wrapText="1"/>
      <protection/>
    </xf>
    <xf numFmtId="43" fontId="8" fillId="0" borderId="0" xfId="59" applyNumberFormat="1" applyFont="1" applyFill="1" applyBorder="1" applyAlignment="1">
      <alignment/>
      <protection/>
    </xf>
    <xf numFmtId="6" fontId="8" fillId="0" borderId="0" xfId="49" applyNumberFormat="1" applyFont="1" applyFill="1" applyBorder="1" applyAlignment="1">
      <alignment/>
    </xf>
    <xf numFmtId="43" fontId="11" fillId="0" borderId="0" xfId="44" applyNumberFormat="1" applyFont="1" applyFill="1" applyBorder="1" applyAlignment="1">
      <alignment/>
    </xf>
    <xf numFmtId="0" fontId="8" fillId="0" borderId="0" xfId="59" applyFont="1" applyFill="1" applyBorder="1">
      <alignment/>
      <protection/>
    </xf>
    <xf numFmtId="0" fontId="8" fillId="0" borderId="0" xfId="0" applyFont="1" applyFill="1" applyBorder="1" applyAlignment="1">
      <alignment/>
    </xf>
    <xf numFmtId="164" fontId="8" fillId="0" borderId="0" xfId="44" applyNumberFormat="1" applyFont="1" applyFill="1" applyBorder="1" applyAlignment="1">
      <alignment/>
    </xf>
    <xf numFmtId="14" fontId="8" fillId="0" borderId="0" xfId="59" applyNumberFormat="1" applyFont="1" applyFill="1" applyBorder="1">
      <alignment/>
      <protection/>
    </xf>
    <xf numFmtId="38" fontId="8" fillId="0" borderId="0" xfId="44" applyNumberFormat="1" applyFont="1" applyFill="1" applyBorder="1" applyAlignment="1">
      <alignment/>
    </xf>
    <xf numFmtId="43" fontId="8" fillId="0" borderId="0" xfId="59" applyNumberFormat="1" applyFont="1" applyFill="1" applyBorder="1">
      <alignment/>
      <protection/>
    </xf>
    <xf numFmtId="38" fontId="8" fillId="0" borderId="14" xfId="44" applyNumberFormat="1" applyFont="1" applyFill="1" applyBorder="1" applyAlignment="1">
      <alignment/>
    </xf>
    <xf numFmtId="43" fontId="12" fillId="0" borderId="14" xfId="44" applyNumberFormat="1"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43" fontId="8" fillId="0" borderId="0" xfId="59" applyNumberFormat="1" applyFont="1" applyFill="1" applyBorder="1" applyAlignment="1">
      <alignment horizontal="left"/>
      <protection/>
    </xf>
    <xf numFmtId="43" fontId="11" fillId="0" borderId="0" xfId="59" applyNumberFormat="1" applyFont="1" applyFill="1" applyBorder="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43" fontId="11" fillId="0" borderId="14" xfId="44" applyFont="1" applyFill="1" applyBorder="1" applyAlignment="1">
      <alignment/>
    </xf>
    <xf numFmtId="164" fontId="8" fillId="0" borderId="0" xfId="59" applyNumberFormat="1" applyFont="1" applyFill="1" applyBorder="1">
      <alignment/>
      <protection/>
    </xf>
    <xf numFmtId="43" fontId="11" fillId="0" borderId="0" xfId="44" applyFont="1" applyFill="1" applyBorder="1" applyAlignment="1">
      <alignment/>
    </xf>
    <xf numFmtId="43" fontId="10" fillId="0" borderId="0" xfId="59" applyNumberFormat="1" applyFont="1" applyFill="1" applyBorder="1">
      <alignment/>
      <protection/>
    </xf>
    <xf numFmtId="43" fontId="10" fillId="0" borderId="0" xfId="44" applyFont="1" applyFill="1" applyBorder="1" applyAlignment="1">
      <alignment/>
    </xf>
    <xf numFmtId="5" fontId="8" fillId="0" borderId="0" xfId="59" applyNumberFormat="1" applyFont="1" applyFill="1" applyBorder="1">
      <alignment/>
      <protection/>
    </xf>
    <xf numFmtId="43" fontId="8" fillId="0" borderId="0" xfId="59" applyNumberFormat="1" applyFont="1" applyFill="1" applyBorder="1" applyAlignment="1">
      <alignment horizontal="left" wrapText="1"/>
      <protection/>
    </xf>
    <xf numFmtId="6" fontId="11" fillId="0" borderId="15" xfId="44" applyNumberFormat="1" applyFont="1" applyFill="1" applyBorder="1" applyAlignment="1">
      <alignment/>
    </xf>
    <xf numFmtId="0" fontId="22" fillId="0" borderId="0" xfId="59" applyFont="1" applyFill="1" applyBorder="1">
      <alignment/>
      <protection/>
    </xf>
    <xf numFmtId="0" fontId="14" fillId="0" borderId="0" xfId="59" applyFont="1" applyFill="1" applyBorder="1">
      <alignment/>
      <protection/>
    </xf>
    <xf numFmtId="43" fontId="14" fillId="0" borderId="0" xfId="44" applyFont="1" applyFill="1" applyBorder="1" applyAlignment="1">
      <alignment/>
    </xf>
    <xf numFmtId="43" fontId="14" fillId="0" borderId="0" xfId="44" applyFont="1" applyFill="1" applyBorder="1" applyAlignment="1">
      <alignment horizontal="right"/>
    </xf>
    <xf numFmtId="43" fontId="23" fillId="0" borderId="0" xfId="44" applyFont="1" applyBorder="1" applyAlignment="1">
      <alignment/>
    </xf>
    <xf numFmtId="0" fontId="23" fillId="0" borderId="0" xfId="59" applyFont="1" applyBorder="1">
      <alignment/>
      <protection/>
    </xf>
    <xf numFmtId="43" fontId="19" fillId="0" borderId="0" xfId="44" applyFont="1" applyBorder="1" applyAlignment="1">
      <alignment/>
    </xf>
    <xf numFmtId="0" fontId="19" fillId="0" borderId="0" xfId="59" applyFont="1" applyBorder="1">
      <alignment/>
      <protection/>
    </xf>
    <xf numFmtId="43" fontId="5" fillId="0" borderId="22" xfId="59" applyNumberFormat="1" applyFont="1" applyBorder="1" applyAlignment="1">
      <alignment horizontal="centerContinuous"/>
      <protection/>
    </xf>
    <xf numFmtId="43" fontId="8" fillId="0" borderId="0" xfId="44" applyNumberFormat="1" applyFont="1" applyBorder="1" applyAlignment="1">
      <alignment horizontal="centerContinuous"/>
    </xf>
    <xf numFmtId="43" fontId="8" fillId="0" borderId="17" xfId="44" applyNumberFormat="1" applyFont="1" applyBorder="1" applyAlignment="1">
      <alignment horizontal="centerContinuous"/>
    </xf>
    <xf numFmtId="43" fontId="8" fillId="0" borderId="22" xfId="59" applyNumberFormat="1" applyFont="1" applyBorder="1" applyAlignment="1" quotePrefix="1">
      <alignment wrapText="1"/>
      <protection/>
    </xf>
    <xf numFmtId="43" fontId="8" fillId="0" borderId="0" xfId="44" applyFont="1" applyBorder="1" applyAlignment="1">
      <alignment/>
    </xf>
    <xf numFmtId="0" fontId="8" fillId="0" borderId="0" xfId="59" applyFont="1" applyBorder="1">
      <alignment/>
      <protection/>
    </xf>
    <xf numFmtId="43" fontId="8" fillId="0" borderId="22" xfId="59" applyNumberFormat="1" applyFont="1" applyBorder="1" applyAlignment="1">
      <alignment horizontal="center" wrapText="1"/>
      <protection/>
    </xf>
    <xf numFmtId="43" fontId="11" fillId="33" borderId="23" xfId="44" applyNumberFormat="1" applyFont="1" applyFill="1" applyBorder="1" applyAlignment="1" quotePrefix="1">
      <alignment horizontal="centerContinuous"/>
    </xf>
    <xf numFmtId="14" fontId="11" fillId="33" borderId="24" xfId="44" applyNumberFormat="1" applyFont="1" applyFill="1" applyBorder="1" applyAlignment="1" quotePrefix="1">
      <alignment horizontal="centerContinuous" wrapText="1"/>
    </xf>
    <xf numFmtId="43" fontId="8" fillId="33" borderId="16" xfId="44" applyNumberFormat="1" applyFont="1" applyFill="1" applyBorder="1" applyAlignment="1">
      <alignment horizontal="centerContinuous"/>
    </xf>
    <xf numFmtId="43" fontId="11" fillId="33" borderId="25" xfId="44" applyNumberFormat="1" applyFont="1" applyFill="1" applyBorder="1" applyAlignment="1">
      <alignment horizontal="centerContinuous"/>
    </xf>
    <xf numFmtId="43" fontId="11" fillId="33" borderId="13" xfId="44" applyNumberFormat="1" applyFont="1" applyFill="1" applyBorder="1" applyAlignment="1">
      <alignment horizontal="centerContinuous"/>
    </xf>
    <xf numFmtId="43" fontId="11" fillId="33" borderId="18" xfId="44" applyNumberFormat="1" applyFont="1" applyFill="1" applyBorder="1" applyAlignment="1">
      <alignment horizontal="centerContinuous"/>
    </xf>
    <xf numFmtId="43" fontId="8" fillId="0" borderId="23" xfId="59" applyNumberFormat="1" applyFont="1" applyBorder="1" applyAlignment="1">
      <alignment horizontal="center" wrapText="1"/>
      <protection/>
    </xf>
    <xf numFmtId="43" fontId="11" fillId="0" borderId="23" xfId="44" applyNumberFormat="1" applyFont="1" applyBorder="1" applyAlignment="1">
      <alignment horizontal="centerContinuous"/>
    </xf>
    <xf numFmtId="43" fontId="11" fillId="0" borderId="24" xfId="44" applyNumberFormat="1" applyFont="1" applyBorder="1" applyAlignment="1">
      <alignment horizontal="centerContinuous"/>
    </xf>
    <xf numFmtId="43" fontId="8" fillId="0" borderId="17" xfId="44" applyFont="1" applyFill="1" applyBorder="1" applyAlignment="1">
      <alignment horizontal="right"/>
    </xf>
    <xf numFmtId="43" fontId="11" fillId="0" borderId="22" xfId="59" applyNumberFormat="1" applyFont="1" applyBorder="1" applyAlignment="1">
      <alignment horizontal="center" wrapText="1"/>
      <protection/>
    </xf>
    <xf numFmtId="43" fontId="8" fillId="0" borderId="22" xfId="44" applyFont="1" applyBorder="1" applyAlignment="1">
      <alignment horizontal="right"/>
    </xf>
    <xf numFmtId="43" fontId="8" fillId="0" borderId="22" xfId="59" applyNumberFormat="1" applyFont="1" applyBorder="1" applyAlignment="1">
      <alignment horizontal="left" wrapText="1"/>
      <protection/>
    </xf>
    <xf numFmtId="164" fontId="8" fillId="0" borderId="22" xfId="44" applyNumberFormat="1" applyFont="1" applyBorder="1" applyAlignment="1">
      <alignment horizontal="right"/>
    </xf>
    <xf numFmtId="43" fontId="8" fillId="0" borderId="0" xfId="44" applyFont="1" applyBorder="1" applyAlignment="1">
      <alignment horizontal="right"/>
    </xf>
    <xf numFmtId="164" fontId="8" fillId="0" borderId="25" xfId="44" applyNumberFormat="1" applyFont="1" applyBorder="1" applyAlignment="1">
      <alignment horizontal="right"/>
    </xf>
    <xf numFmtId="164"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43" fontId="24" fillId="0" borderId="22" xfId="44" applyFont="1" applyBorder="1" applyAlignment="1">
      <alignment horizontal="right"/>
    </xf>
    <xf numFmtId="38" fontId="8" fillId="0" borderId="13" xfId="44" applyNumberFormat="1"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43" fontId="8" fillId="0" borderId="0" xfId="59" applyNumberFormat="1" applyFont="1" applyBorder="1">
      <alignment/>
      <protection/>
    </xf>
    <xf numFmtId="43" fontId="11" fillId="0" borderId="0" xfId="44" applyFont="1" applyBorder="1" applyAlignment="1">
      <alignment/>
    </xf>
    <xf numFmtId="37" fontId="8" fillId="0" borderId="0" xfId="59" applyNumberFormat="1" applyFont="1" applyBorder="1">
      <alignment/>
      <protection/>
    </xf>
    <xf numFmtId="6" fontId="11" fillId="0" borderId="18" xfId="44" applyNumberFormat="1" applyFont="1" applyFill="1" applyBorder="1" applyAlignment="1">
      <alignment horizontal="right"/>
    </xf>
    <xf numFmtId="6" fontId="8" fillId="0" borderId="0" xfId="59" applyNumberFormat="1" applyFont="1" applyBorder="1">
      <alignment/>
      <protection/>
    </xf>
    <xf numFmtId="38" fontId="8" fillId="0" borderId="18" xfId="44" applyNumberFormat="1" applyFont="1" applyFill="1" applyBorder="1" applyAlignment="1">
      <alignment horizontal="right"/>
    </xf>
    <xf numFmtId="43" fontId="8" fillId="0" borderId="22" xfId="0" applyNumberFormat="1" applyFont="1" applyBorder="1" applyAlignment="1">
      <alignment horizontal="left" wrapText="1"/>
    </xf>
    <xf numFmtId="43" fontId="11" fillId="0" borderId="25" xfId="59" applyNumberFormat="1" applyFont="1" applyBorder="1" applyAlignment="1">
      <alignment horizontal="center" wrapText="1"/>
      <protection/>
    </xf>
    <xf numFmtId="43" fontId="8" fillId="0" borderId="25" xfId="44" applyFont="1" applyBorder="1" applyAlignment="1">
      <alignment horizontal="right"/>
    </xf>
    <xf numFmtId="43" fontId="8" fillId="0" borderId="13" xfId="44" applyFont="1" applyBorder="1" applyAlignment="1">
      <alignment horizontal="right"/>
    </xf>
    <xf numFmtId="0" fontId="8" fillId="0" borderId="0" xfId="59" applyFont="1" applyBorder="1" applyAlignment="1">
      <alignment horizontal="left" wrapText="1"/>
      <protection/>
    </xf>
    <xf numFmtId="43" fontId="8" fillId="0" borderId="0" xfId="44" applyNumberFormat="1" applyFont="1" applyBorder="1" applyAlignment="1">
      <alignment horizontal="right"/>
    </xf>
    <xf numFmtId="6" fontId="66" fillId="0" borderId="0" xfId="44" applyNumberFormat="1" applyFont="1" applyBorder="1" applyAlignment="1">
      <alignment horizontal="right"/>
    </xf>
    <xf numFmtId="6" fontId="8" fillId="0" borderId="0" xfId="44" applyNumberFormat="1" applyFont="1" applyBorder="1" applyAlignment="1">
      <alignment horizontal="right"/>
    </xf>
    <xf numFmtId="43" fontId="8" fillId="0" borderId="0" xfId="44" applyNumberFormat="1" applyFont="1" applyBorder="1" applyAlignment="1">
      <alignment horizontal="left"/>
    </xf>
    <xf numFmtId="43" fontId="11" fillId="0" borderId="0" xfId="44" applyNumberFormat="1" applyFont="1" applyBorder="1" applyAlignment="1">
      <alignment horizontal="right"/>
    </xf>
    <xf numFmtId="43" fontId="8" fillId="0" borderId="0" xfId="44" applyNumberFormat="1" applyFont="1" applyBorder="1" applyAlignment="1">
      <alignment/>
    </xf>
    <xf numFmtId="0" fontId="8" fillId="0" borderId="0" xfId="59" applyFont="1" applyBorder="1" applyAlignment="1">
      <alignment wrapText="1"/>
      <protection/>
    </xf>
    <xf numFmtId="0" fontId="14" fillId="0" borderId="0" xfId="59" applyFont="1" applyBorder="1" applyAlignment="1">
      <alignment wrapText="1"/>
      <protection/>
    </xf>
    <xf numFmtId="43" fontId="14" fillId="0" borderId="0" xfId="44" applyNumberFormat="1" applyFont="1" applyBorder="1" applyAlignment="1">
      <alignment/>
    </xf>
    <xf numFmtId="43" fontId="14" fillId="0" borderId="0" xfId="44" applyFont="1" applyBorder="1" applyAlignment="1">
      <alignment/>
    </xf>
    <xf numFmtId="0" fontId="14" fillId="0" borderId="0" xfId="59" applyFont="1" applyBorder="1">
      <alignment/>
      <protection/>
    </xf>
    <xf numFmtId="7" fontId="17" fillId="0" borderId="0" xfId="59" applyNumberFormat="1" applyFont="1" applyFill="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Fill="1" applyAlignment="1">
      <alignment horizontal="centerContinuous"/>
      <protection/>
    </xf>
    <xf numFmtId="7" fontId="14"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0" fontId="19" fillId="0" borderId="0" xfId="59" applyFont="1">
      <alignment/>
      <protection/>
    </xf>
    <xf numFmtId="7" fontId="19" fillId="0" borderId="0" xfId="59" applyNumberFormat="1" applyFont="1" applyFill="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7" fontId="9" fillId="33" borderId="0" xfId="44" applyNumberFormat="1" applyFont="1" applyFill="1" applyAlignment="1">
      <alignment horizontal="center" wrapText="1"/>
    </xf>
    <xf numFmtId="7" fontId="11" fillId="0" borderId="0" xfId="59" applyNumberFormat="1" applyFont="1" applyFill="1" applyAlignment="1">
      <alignment horizontal="left" wrapText="1"/>
      <protection/>
    </xf>
    <xf numFmtId="0" fontId="11" fillId="0" borderId="0" xfId="59" applyFont="1" applyAlignment="1">
      <alignment horizontal="left" wrapText="1"/>
      <protection/>
    </xf>
    <xf numFmtId="7" fontId="11" fillId="0" borderId="0" xfId="59" applyNumberFormat="1" applyFont="1" applyFill="1" applyAlignment="1">
      <alignment horizontal="center" wrapText="1"/>
      <protection/>
    </xf>
    <xf numFmtId="7" fontId="8" fillId="0" borderId="0" xfId="44" applyNumberFormat="1" applyFont="1" applyFill="1" applyAlignment="1">
      <alignment/>
    </xf>
    <xf numFmtId="7" fontId="8" fillId="0" borderId="0" xfId="59" applyNumberFormat="1" applyFont="1" applyFill="1">
      <alignment/>
      <protection/>
    </xf>
    <xf numFmtId="38" fontId="8" fillId="0" borderId="0" xfId="44" applyNumberFormat="1" applyFont="1" applyFill="1" applyAlignment="1">
      <alignment horizontal="right"/>
    </xf>
    <xf numFmtId="164" fontId="8" fillId="0" borderId="0" xfId="44" applyNumberFormat="1" applyFont="1" applyFill="1" applyBorder="1" applyAlignment="1">
      <alignment horizontal="right"/>
    </xf>
    <xf numFmtId="7" fontId="11" fillId="0" borderId="0" xfId="59" applyNumberFormat="1" applyFont="1" applyFill="1" applyAlignment="1">
      <alignment horizontal="center"/>
      <protection/>
    </xf>
    <xf numFmtId="164" fontId="8" fillId="0" borderId="14" xfId="44" applyNumberFormat="1" applyFont="1" applyFill="1" applyBorder="1" applyAlignment="1">
      <alignment horizontal="right"/>
    </xf>
    <xf numFmtId="38" fontId="8" fillId="0" borderId="14" xfId="44" applyNumberFormat="1" applyFont="1" applyFill="1" applyBorder="1" applyAlignment="1">
      <alignment horizontal="right"/>
    </xf>
    <xf numFmtId="43" fontId="11" fillId="0" borderId="14" xfId="44" applyNumberFormat="1" applyFont="1" applyBorder="1" applyAlignment="1">
      <alignment horizontal="right"/>
    </xf>
    <xf numFmtId="164" fontId="11" fillId="0" borderId="15" xfId="44" applyNumberFormat="1" applyFont="1" applyBorder="1" applyAlignment="1">
      <alignment horizontal="right"/>
    </xf>
    <xf numFmtId="43" fontId="11" fillId="0" borderId="0" xfId="44" applyNumberFormat="1"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43" fontId="27" fillId="0" borderId="0" xfId="44" applyNumberFormat="1" applyFont="1" applyFill="1" applyAlignment="1">
      <alignment horizontal="right"/>
    </xf>
    <xf numFmtId="164" fontId="8" fillId="0" borderId="0" xfId="44" applyNumberFormat="1" applyFont="1" applyFill="1" applyAlignment="1">
      <alignment horizontal="right"/>
    </xf>
    <xf numFmtId="7" fontId="28" fillId="0" borderId="0" xfId="59" applyNumberFormat="1" applyFont="1" applyFill="1">
      <alignment/>
      <protection/>
    </xf>
    <xf numFmtId="38" fontId="28" fillId="0" borderId="0" xfId="59" applyNumberFormat="1" applyFont="1">
      <alignment/>
      <protection/>
    </xf>
    <xf numFmtId="7" fontId="8" fillId="0" borderId="0" xfId="59" applyNumberFormat="1" applyFont="1" applyFill="1" applyBorder="1" applyAlignment="1">
      <alignment horizontal="left"/>
      <protection/>
    </xf>
    <xf numFmtId="6" fontId="11" fillId="0" borderId="15" xfId="44" applyNumberFormat="1" applyFont="1" applyFill="1" applyBorder="1" applyAlignment="1">
      <alignment horizontal="right"/>
    </xf>
    <xf numFmtId="43" fontId="11" fillId="0" borderId="15" xfId="44" applyNumberFormat="1" applyFont="1" applyBorder="1" applyAlignment="1">
      <alignment horizontal="right"/>
    </xf>
    <xf numFmtId="38" fontId="16" fillId="0" borderId="0" xfId="59" applyNumberFormat="1" applyFont="1">
      <alignment/>
      <protection/>
    </xf>
    <xf numFmtId="0" fontId="16" fillId="0" borderId="0" xfId="60" applyFont="1">
      <alignment/>
      <protection/>
    </xf>
    <xf numFmtId="0" fontId="29" fillId="0" borderId="0" xfId="60" applyFont="1" applyAlignment="1">
      <alignment horizontal="right"/>
      <protection/>
    </xf>
    <xf numFmtId="0" fontId="16" fillId="0" borderId="0" xfId="60" applyFont="1" applyAlignment="1">
      <alignment horizontal="center"/>
      <protection/>
    </xf>
    <xf numFmtId="38" fontId="16" fillId="0" borderId="0" xfId="60" applyNumberFormat="1" applyFont="1">
      <alignment/>
      <protection/>
    </xf>
    <xf numFmtId="0" fontId="29" fillId="0" borderId="0" xfId="60" applyFont="1" applyBorder="1" applyAlignment="1">
      <alignment horizontal="righ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Fill="1" applyAlignment="1">
      <alignment horizontal="center"/>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pplyBorder="1">
      <alignment/>
      <protection/>
    </xf>
    <xf numFmtId="5" fontId="16" fillId="0" borderId="0" xfId="59" applyNumberFormat="1" applyFont="1" applyBorder="1" applyAlignment="1">
      <alignment horizontal="center"/>
      <protection/>
    </xf>
    <xf numFmtId="0" fontId="16" fillId="0" borderId="0" xfId="59" applyFont="1">
      <alignment/>
      <protection/>
    </xf>
    <xf numFmtId="43" fontId="19" fillId="0" borderId="0" xfId="44" applyFont="1" applyAlignment="1">
      <alignment/>
    </xf>
    <xf numFmtId="43" fontId="31" fillId="0" borderId="0" xfId="59" applyNumberFormat="1" applyFont="1" applyBorder="1">
      <alignment/>
      <protection/>
    </xf>
    <xf numFmtId="167" fontId="6" fillId="0" borderId="0" xfId="44" applyNumberFormat="1" applyFont="1" applyAlignment="1">
      <alignment horizontal="left"/>
    </xf>
    <xf numFmtId="167" fontId="19" fillId="0" borderId="0" xfId="44" applyNumberFormat="1" applyFont="1" applyAlignment="1">
      <alignment horizontal="centerContinuous"/>
    </xf>
    <xf numFmtId="43" fontId="19" fillId="0" borderId="0" xfId="59" applyNumberFormat="1" applyFont="1" applyBorder="1">
      <alignment/>
      <protection/>
    </xf>
    <xf numFmtId="43" fontId="6" fillId="0" borderId="0" xfId="59" applyNumberFormat="1" applyFont="1" applyBorder="1">
      <alignment/>
      <protection/>
    </xf>
    <xf numFmtId="167" fontId="11" fillId="0" borderId="0" xfId="44" applyNumberFormat="1" applyFont="1" applyFill="1" applyAlignment="1">
      <alignment horizontal="centerContinuous"/>
    </xf>
    <xf numFmtId="43" fontId="20" fillId="0" borderId="0" xfId="59" applyNumberFormat="1" applyFont="1" applyBorder="1">
      <alignment/>
      <protection/>
    </xf>
    <xf numFmtId="43" fontId="11" fillId="0" borderId="0" xfId="59" applyNumberFormat="1" applyFont="1" applyBorder="1" applyAlignment="1">
      <alignment horizontal="left"/>
      <protection/>
    </xf>
    <xf numFmtId="167" fontId="11" fillId="0" borderId="0" xfId="44" applyNumberFormat="1" applyFont="1" applyAlignment="1">
      <alignment horizontal="left"/>
    </xf>
    <xf numFmtId="167" fontId="8" fillId="0" borderId="0" xfId="44" applyNumberFormat="1" applyFont="1" applyAlignment="1">
      <alignment/>
    </xf>
    <xf numFmtId="167" fontId="8" fillId="0" borderId="0" xfId="44" applyNumberFormat="1" applyFont="1" applyFill="1" applyAlignment="1">
      <alignment/>
    </xf>
    <xf numFmtId="167" fontId="8" fillId="0" borderId="0" xfId="44" applyNumberFormat="1" applyFont="1" applyAlignment="1">
      <alignment horizontal="left"/>
    </xf>
    <xf numFmtId="164" fontId="8" fillId="0" borderId="0" xfId="44" applyNumberFormat="1" applyFont="1" applyFill="1" applyAlignment="1">
      <alignment/>
    </xf>
    <xf numFmtId="167" fontId="11" fillId="0" borderId="0" xfId="44" applyNumberFormat="1" applyFont="1" applyAlignment="1">
      <alignment horizontal="center"/>
    </xf>
    <xf numFmtId="164" fontId="8" fillId="0" borderId="14" xfId="44" applyNumberFormat="1" applyFont="1" applyFill="1" applyBorder="1" applyAlignment="1">
      <alignment/>
    </xf>
    <xf numFmtId="164" fontId="11" fillId="0" borderId="15" xfId="44" applyNumberFormat="1" applyFont="1" applyBorder="1" applyAlignment="1">
      <alignment/>
    </xf>
    <xf numFmtId="43" fontId="11" fillId="0" borderId="0" xfId="44" applyNumberFormat="1" applyFont="1" applyFill="1" applyAlignment="1">
      <alignment/>
    </xf>
    <xf numFmtId="43" fontId="11" fillId="0" borderId="0" xfId="44" applyNumberFormat="1" applyFont="1" applyAlignment="1">
      <alignment/>
    </xf>
    <xf numFmtId="43" fontId="8" fillId="0" borderId="0" xfId="44" applyFont="1" applyAlignment="1">
      <alignment/>
    </xf>
    <xf numFmtId="43" fontId="11" fillId="0" borderId="0" xfId="44" applyNumberFormat="1" applyFont="1" applyBorder="1" applyAlignment="1">
      <alignment/>
    </xf>
    <xf numFmtId="43" fontId="8" fillId="0" borderId="0" xfId="44" applyFont="1" applyBorder="1" applyAlignment="1">
      <alignment/>
    </xf>
    <xf numFmtId="167" fontId="8" fillId="0" borderId="0" xfId="44" applyNumberFormat="1" applyFont="1" applyAlignment="1">
      <alignment/>
    </xf>
    <xf numFmtId="43" fontId="27" fillId="0" borderId="0" xfId="44" applyNumberFormat="1" applyFont="1" applyFill="1" applyAlignment="1">
      <alignment/>
    </xf>
    <xf numFmtId="43" fontId="28" fillId="0" borderId="0" xfId="44" applyFont="1" applyFill="1" applyAlignment="1">
      <alignment/>
    </xf>
    <xf numFmtId="43" fontId="28" fillId="0" borderId="0" xfId="59" applyNumberFormat="1" applyFont="1" applyBorder="1">
      <alignment/>
      <protection/>
    </xf>
    <xf numFmtId="38" fontId="8" fillId="0" borderId="0" xfId="44" applyNumberFormat="1" applyFont="1" applyFill="1" applyAlignment="1">
      <alignment/>
    </xf>
    <xf numFmtId="6" fontId="11" fillId="0" borderId="15" xfId="44" applyNumberFormat="1" applyFont="1" applyBorder="1" applyAlignment="1">
      <alignment/>
    </xf>
    <xf numFmtId="167" fontId="8" fillId="0" borderId="0" xfId="44" applyNumberFormat="1" applyFont="1" applyBorder="1" applyAlignment="1">
      <alignment/>
    </xf>
    <xf numFmtId="5" fontId="16" fillId="0" borderId="0" xfId="44" applyNumberFormat="1" applyFont="1" applyBorder="1" applyAlignment="1">
      <alignment/>
    </xf>
    <xf numFmtId="167" fontId="16" fillId="0" borderId="0" xfId="44" applyNumberFormat="1" applyFont="1" applyAlignment="1">
      <alignment horizontal="left"/>
    </xf>
    <xf numFmtId="167" fontId="16" fillId="0" borderId="0" xfId="44" applyNumberFormat="1" applyFont="1" applyAlignment="1">
      <alignment/>
    </xf>
    <xf numFmtId="167" fontId="16" fillId="0" borderId="0" xfId="44" applyNumberFormat="1" applyFont="1" applyBorder="1" applyAlignment="1">
      <alignment/>
    </xf>
    <xf numFmtId="43" fontId="16" fillId="0" borderId="0" xfId="59" applyNumberFormat="1" applyFont="1" applyBorder="1">
      <alignment/>
      <protection/>
    </xf>
    <xf numFmtId="167" fontId="19" fillId="0" borderId="0" xfId="44" applyNumberFormat="1" applyFont="1" applyAlignment="1">
      <alignment/>
    </xf>
    <xf numFmtId="0" fontId="17" fillId="0" borderId="0" xfId="59" applyFont="1" applyBorder="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0" fontId="25" fillId="0" borderId="0" xfId="59" applyFont="1" applyBorder="1">
      <alignment/>
      <protection/>
    </xf>
    <xf numFmtId="43" fontId="5" fillId="0" borderId="0" xfId="44" applyFont="1" applyFill="1" applyAlignment="1">
      <alignment horizontal="centerContinuous"/>
    </xf>
    <xf numFmtId="43" fontId="8"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7" fontId="6" fillId="0" borderId="0" xfId="59" applyNumberFormat="1" applyFont="1" applyBorder="1" applyAlignment="1">
      <alignment horizontal="centerContinuous"/>
      <protection/>
    </xf>
    <xf numFmtId="0" fontId="8" fillId="0" borderId="0" xfId="59" applyFont="1" applyBorder="1" applyAlignment="1">
      <alignment horizontal="centerContinuous"/>
      <protection/>
    </xf>
    <xf numFmtId="43" fontId="9" fillId="33" borderId="0" xfId="44" applyFont="1" applyFill="1" applyBorder="1" applyAlignment="1">
      <alignment horizontal="center" wrapText="1"/>
    </xf>
    <xf numFmtId="0" fontId="11" fillId="0" borderId="0" xfId="59" applyFont="1" applyBorder="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Border="1" applyAlignment="1">
      <alignment horizontal="right"/>
      <protection/>
    </xf>
    <xf numFmtId="38" fontId="8" fillId="0" borderId="0" xfId="59" applyNumberFormat="1" applyFont="1" applyBorder="1">
      <alignment/>
      <protection/>
    </xf>
    <xf numFmtId="41" fontId="8" fillId="0" borderId="0" xfId="44" applyNumberFormat="1" applyFont="1" applyBorder="1" applyAlignment="1">
      <alignment horizontal="right"/>
    </xf>
    <xf numFmtId="38" fontId="8" fillId="0" borderId="0" xfId="59" applyNumberFormat="1" applyFont="1" applyBorder="1" applyAlignment="1">
      <alignment horizontal="right"/>
      <protection/>
    </xf>
    <xf numFmtId="38" fontId="11" fillId="0" borderId="0" xfId="59" applyNumberFormat="1" applyFont="1" applyBorder="1">
      <alignment/>
      <protection/>
    </xf>
    <xf numFmtId="38" fontId="11" fillId="0" borderId="0" xfId="59" applyNumberFormat="1" applyFont="1" applyBorder="1" applyAlignment="1">
      <alignment horizontal="center" wrapText="1"/>
      <protection/>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164" fontId="11" fillId="0" borderId="14" xfId="44" applyNumberFormat="1" applyFont="1" applyBorder="1" applyAlignment="1">
      <alignment horizontal="right"/>
    </xf>
    <xf numFmtId="38" fontId="28" fillId="0" borderId="0" xfId="59" applyNumberFormat="1" applyFont="1" applyBorder="1">
      <alignment/>
      <protection/>
    </xf>
    <xf numFmtId="43" fontId="28" fillId="0" borderId="0" xfId="44" applyFont="1" applyBorder="1" applyAlignment="1">
      <alignment horizontal="right"/>
    </xf>
    <xf numFmtId="38" fontId="28" fillId="0" borderId="0" xfId="59" applyNumberFormat="1" applyFont="1" applyBorder="1" applyAlignment="1">
      <alignment horizontal="right"/>
      <protection/>
    </xf>
    <xf numFmtId="0" fontId="11" fillId="0" borderId="0" xfId="59" applyFont="1" applyBorder="1">
      <alignment/>
      <protection/>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7" fontId="5" fillId="0" borderId="0" xfId="0" applyNumberFormat="1" applyFont="1" applyFill="1" applyBorder="1" applyAlignment="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17"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2"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2"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29" fillId="0" borderId="0" xfId="60" applyFont="1" applyAlignment="1">
      <alignment horizontal="center" vertical="center" wrapText="1"/>
      <protection/>
    </xf>
    <xf numFmtId="167" fontId="17"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y%20Documents\EXCEL\Miscellaneous\2018%20Financial%20Statements\1Q18\1Q18%20Financial%20Resul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jiua.org/Financials/xls/4Q2017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Q18"/>
      <sheetName val="Balance Sheet-1"/>
      <sheetName val="Income Statement-2"/>
      <sheetName val="Equity QTD-3"/>
      <sheetName val="Earned Incurred QTD-4"/>
      <sheetName val="Premiums QTD-5"/>
      <sheetName val="Losses Incurred QTD-6"/>
      <sheetName val="Loss Expenses QTD-7"/>
      <sheetName val="Unpaid Loss Reserves-8"/>
      <sheetName val="Unpaid Loss Expense Reserves-9"/>
      <sheetName val="Loss Expenses Paid QTD-10"/>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Claims Incurred"/>
      <sheetName val="Underwriting Expenses - 1"/>
      <sheetName val="Underwriting Expenses - 2"/>
      <sheetName val="Business Results - 1"/>
      <sheetName val="Business Results - 2"/>
      <sheetName val="Business Results - 3"/>
    </sheetNames>
    <sheetDataSet>
      <sheetData sheetId="0">
        <row r="22">
          <cell r="F22">
            <v>9774249</v>
          </cell>
        </row>
        <row r="27">
          <cell r="F27">
            <v>1203999</v>
          </cell>
        </row>
        <row r="31">
          <cell r="F31">
            <v>1101974</v>
          </cell>
        </row>
        <row r="35">
          <cell r="F35">
            <v>44684</v>
          </cell>
        </row>
        <row r="43">
          <cell r="F43">
            <v>112317</v>
          </cell>
        </row>
        <row r="51">
          <cell r="F51">
            <v>20068</v>
          </cell>
        </row>
        <row r="62">
          <cell r="E62">
            <v>-1729409</v>
          </cell>
        </row>
        <row r="63">
          <cell r="E63">
            <v>-660969</v>
          </cell>
        </row>
        <row r="64">
          <cell r="E64">
            <v>-7014</v>
          </cell>
        </row>
        <row r="66">
          <cell r="E66">
            <v>-1264214</v>
          </cell>
        </row>
        <row r="67">
          <cell r="E67">
            <v>-460080</v>
          </cell>
        </row>
        <row r="68">
          <cell r="E68">
            <v>-4092</v>
          </cell>
        </row>
        <row r="120">
          <cell r="F120">
            <v>-109683</v>
          </cell>
        </row>
        <row r="127">
          <cell r="F127">
            <v>-238</v>
          </cell>
        </row>
        <row r="135">
          <cell r="F135">
            <v>-93700</v>
          </cell>
        </row>
        <row r="161">
          <cell r="F161">
            <v>-117292</v>
          </cell>
        </row>
        <row r="164">
          <cell r="F164">
            <v>-1102547</v>
          </cell>
        </row>
        <row r="167">
          <cell r="F167">
            <v>-991695</v>
          </cell>
        </row>
        <row r="170">
          <cell r="F170">
            <v>-290443</v>
          </cell>
        </row>
        <row r="177">
          <cell r="F177">
            <v>-72663</v>
          </cell>
        </row>
        <row r="204">
          <cell r="E204">
            <v>1158</v>
          </cell>
        </row>
        <row r="205">
          <cell r="E205">
            <v>3596</v>
          </cell>
        </row>
        <row r="207">
          <cell r="E207">
            <v>41827</v>
          </cell>
        </row>
        <row r="208">
          <cell r="E208">
            <v>14818</v>
          </cell>
        </row>
        <row r="209">
          <cell r="E209">
            <v>618</v>
          </cell>
        </row>
        <row r="211">
          <cell r="E211">
            <v>-1438107</v>
          </cell>
        </row>
        <row r="212">
          <cell r="E212">
            <v>-523795</v>
          </cell>
        </row>
        <row r="213">
          <cell r="E213">
            <v>-4676</v>
          </cell>
        </row>
        <row r="249">
          <cell r="F249">
            <v>-44526</v>
          </cell>
        </row>
        <row r="256">
          <cell r="F256">
            <v>1427</v>
          </cell>
        </row>
        <row r="259">
          <cell r="F259">
            <v>-3855</v>
          </cell>
        </row>
        <row r="271">
          <cell r="E271">
            <v>-205</v>
          </cell>
        </row>
        <row r="273">
          <cell r="E273">
            <v>-1395</v>
          </cell>
        </row>
        <row r="275">
          <cell r="F275">
            <v>-1600</v>
          </cell>
        </row>
        <row r="356">
          <cell r="F356">
            <v>-472</v>
          </cell>
        </row>
        <row r="360">
          <cell r="F360">
            <v>-5070</v>
          </cell>
        </row>
        <row r="364">
          <cell r="F364">
            <v>158382</v>
          </cell>
        </row>
        <row r="366">
          <cell r="F366">
            <v>152840</v>
          </cell>
        </row>
        <row r="369">
          <cell r="F369">
            <v>18363</v>
          </cell>
        </row>
        <row r="371">
          <cell r="F371">
            <v>3825</v>
          </cell>
        </row>
        <row r="374">
          <cell r="F374">
            <v>11230</v>
          </cell>
        </row>
        <row r="376">
          <cell r="F376">
            <v>33418</v>
          </cell>
        </row>
        <row r="578">
          <cell r="F578">
            <v>856809</v>
          </cell>
        </row>
      </sheetData>
      <sheetData sheetId="8">
        <row r="9">
          <cell r="B9">
            <v>0</v>
          </cell>
          <cell r="C9">
            <v>1178778</v>
          </cell>
          <cell r="D9">
            <v>212000</v>
          </cell>
          <cell r="E9">
            <v>38627</v>
          </cell>
        </row>
        <row r="10">
          <cell r="B10">
            <v>31200</v>
          </cell>
          <cell r="C10">
            <v>334135</v>
          </cell>
          <cell r="D10">
            <v>0</v>
          </cell>
          <cell r="E10">
            <v>0</v>
          </cell>
        </row>
        <row r="11">
          <cell r="B11">
            <v>0</v>
          </cell>
          <cell r="C11">
            <v>0</v>
          </cell>
          <cell r="D11">
            <v>0</v>
          </cell>
          <cell r="E11">
            <v>0</v>
          </cell>
        </row>
        <row r="16">
          <cell r="B16">
            <v>0</v>
          </cell>
          <cell r="C16">
            <v>151087</v>
          </cell>
          <cell r="D16">
            <v>0</v>
          </cell>
          <cell r="E16">
            <v>0</v>
          </cell>
        </row>
        <row r="17">
          <cell r="B17">
            <v>72520</v>
          </cell>
          <cell r="C17">
            <v>42827</v>
          </cell>
          <cell r="D17">
            <v>0</v>
          </cell>
          <cell r="E17">
            <v>0</v>
          </cell>
        </row>
        <row r="18">
          <cell r="B18">
            <v>0</v>
          </cell>
          <cell r="C18">
            <v>0</v>
          </cell>
          <cell r="D18">
            <v>0</v>
          </cell>
          <cell r="E18">
            <v>0</v>
          </cell>
        </row>
      </sheetData>
      <sheetData sheetId="9">
        <row r="12">
          <cell r="F12">
            <v>215848</v>
          </cell>
        </row>
        <row r="19">
          <cell r="F19">
            <v>165559</v>
          </cell>
        </row>
        <row r="22">
          <cell r="B22">
            <v>0</v>
          </cell>
          <cell r="C22">
            <v>219380</v>
          </cell>
          <cell r="D22">
            <v>47747</v>
          </cell>
          <cell r="E22">
            <v>24036</v>
          </cell>
        </row>
        <row r="23">
          <cell r="B23">
            <v>28059</v>
          </cell>
          <cell r="C23">
            <v>62185</v>
          </cell>
          <cell r="D23">
            <v>0</v>
          </cell>
          <cell r="E23">
            <v>0</v>
          </cell>
        </row>
        <row r="24">
          <cell r="B24">
            <v>0</v>
          </cell>
          <cell r="C24">
            <v>0</v>
          </cell>
          <cell r="D24">
            <v>0</v>
          </cell>
          <cell r="E24">
            <v>0</v>
          </cell>
        </row>
      </sheetData>
      <sheetData sheetId="10">
        <row r="9">
          <cell r="K9">
            <v>2102</v>
          </cell>
        </row>
        <row r="10">
          <cell r="E10">
            <v>0</v>
          </cell>
          <cell r="K10">
            <v>0</v>
          </cell>
        </row>
        <row r="11">
          <cell r="E11">
            <v>0</v>
          </cell>
          <cell r="K11">
            <v>0</v>
          </cell>
        </row>
        <row r="12">
          <cell r="C12">
            <v>2102</v>
          </cell>
          <cell r="I12">
            <v>0</v>
          </cell>
        </row>
        <row r="15">
          <cell r="E15">
            <v>230061</v>
          </cell>
          <cell r="K15">
            <v>38805</v>
          </cell>
        </row>
        <row r="16">
          <cell r="E16">
            <v>14128</v>
          </cell>
          <cell r="K16">
            <v>5291</v>
          </cell>
        </row>
        <row r="17">
          <cell r="E17">
            <v>0</v>
          </cell>
          <cell r="K17">
            <v>0</v>
          </cell>
        </row>
        <row r="18">
          <cell r="C18">
            <v>14718</v>
          </cell>
          <cell r="I18">
            <v>29378</v>
          </cell>
        </row>
        <row r="21">
          <cell r="E21">
            <v>817847</v>
          </cell>
          <cell r="K21">
            <v>125141</v>
          </cell>
        </row>
        <row r="22">
          <cell r="E22">
            <v>85132</v>
          </cell>
          <cell r="K22">
            <v>37949</v>
          </cell>
        </row>
        <row r="23">
          <cell r="E23">
            <v>0</v>
          </cell>
          <cell r="K23">
            <v>0</v>
          </cell>
        </row>
        <row r="24">
          <cell r="C24">
            <v>54457</v>
          </cell>
          <cell r="I24">
            <v>108633</v>
          </cell>
        </row>
        <row r="27">
          <cell r="E27">
            <v>0</v>
          </cell>
          <cell r="K27">
            <v>0</v>
          </cell>
        </row>
        <row r="28">
          <cell r="E28">
            <v>5710</v>
          </cell>
          <cell r="K28">
            <v>4210</v>
          </cell>
        </row>
        <row r="29">
          <cell r="E29">
            <v>0</v>
          </cell>
          <cell r="K29">
            <v>0</v>
          </cell>
        </row>
        <row r="30">
          <cell r="C30">
            <v>3523</v>
          </cell>
          <cell r="I30">
            <v>687</v>
          </cell>
        </row>
        <row r="36">
          <cell r="C36">
            <v>74800</v>
          </cell>
          <cell r="E36">
            <v>1152878</v>
          </cell>
          <cell r="I36">
            <v>138698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s>
    <sheetDataSet>
      <sheetData sheetId="11">
        <row r="15">
          <cell r="B15">
            <v>160834</v>
          </cell>
          <cell r="C15">
            <v>78783</v>
          </cell>
          <cell r="D15">
            <v>30129</v>
          </cell>
        </row>
        <row r="16">
          <cell r="B16">
            <v>35095</v>
          </cell>
          <cell r="C16">
            <v>5813</v>
          </cell>
          <cell r="D16">
            <v>0</v>
          </cell>
        </row>
        <row r="17">
          <cell r="B17">
            <v>0</v>
          </cell>
          <cell r="C17">
            <v>0</v>
          </cell>
          <cell r="D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0"/>
  <sheetViews>
    <sheetView zoomScalePageLayoutView="0" workbookViewId="0" topLeftCell="A1">
      <selection activeCell="F12" sqref="F12"/>
    </sheetView>
  </sheetViews>
  <sheetFormatPr defaultColWidth="15.7109375" defaultRowHeight="15" customHeight="1"/>
  <cols>
    <col min="1" max="1" width="52.57421875" style="7" customWidth="1"/>
    <col min="2" max="4" width="16.7109375" style="41" customWidth="1"/>
    <col min="5" max="5" width="16.8515625" style="7" bestFit="1" customWidth="1"/>
    <col min="6" max="16384" width="15.7109375" style="7" customWidth="1"/>
  </cols>
  <sheetData>
    <row r="1" spans="1:4" s="1" customFormat="1" ht="30" customHeight="1">
      <c r="A1" s="307" t="s">
        <v>0</v>
      </c>
      <c r="B1" s="307"/>
      <c r="C1" s="307"/>
      <c r="D1" s="307"/>
    </row>
    <row r="2" spans="1:4" s="1" customFormat="1" ht="15" customHeight="1">
      <c r="A2" s="308"/>
      <c r="B2" s="308"/>
      <c r="C2" s="308"/>
      <c r="D2" s="308"/>
    </row>
    <row r="3" spans="1:4" s="2" customFormat="1" ht="15" customHeight="1">
      <c r="A3" s="309" t="s">
        <v>1</v>
      </c>
      <c r="B3" s="309"/>
      <c r="C3" s="309"/>
      <c r="D3" s="309"/>
    </row>
    <row r="4" spans="1:4" s="2" customFormat="1" ht="15" customHeight="1">
      <c r="A4" s="310" t="s">
        <v>2</v>
      </c>
      <c r="B4" s="310"/>
      <c r="C4" s="310"/>
      <c r="D4" s="310"/>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'[1]1Q18'!F27</f>
        <v>1203999</v>
      </c>
      <c r="C8" s="12">
        <v>0</v>
      </c>
      <c r="D8" s="11">
        <f>B8-C8</f>
        <v>1203999</v>
      </c>
    </row>
    <row r="9" spans="1:4" ht="15" customHeight="1">
      <c r="A9" s="10" t="s">
        <v>8</v>
      </c>
      <c r="B9" s="13">
        <f>'[1]1Q18'!F31</f>
        <v>1101974</v>
      </c>
      <c r="C9" s="12">
        <v>0</v>
      </c>
      <c r="D9" s="13">
        <f aca="true" t="shared" si="0" ref="D9:D17">B9-C9</f>
        <v>1101974</v>
      </c>
    </row>
    <row r="10" spans="1:4" ht="15" customHeight="1">
      <c r="A10" s="10" t="s">
        <v>9</v>
      </c>
      <c r="B10" s="13">
        <f>'[1]1Q18'!F22</f>
        <v>9774249</v>
      </c>
      <c r="C10" s="12">
        <v>0</v>
      </c>
      <c r="D10" s="13">
        <f t="shared" si="0"/>
        <v>9774249</v>
      </c>
    </row>
    <row r="11" spans="1:4" ht="15" customHeight="1">
      <c r="A11" s="10" t="s">
        <v>10</v>
      </c>
      <c r="B11" s="13">
        <v>70708</v>
      </c>
      <c r="C11" s="13">
        <f>B11</f>
        <v>70708</v>
      </c>
      <c r="D11" s="12">
        <f t="shared" si="0"/>
        <v>0</v>
      </c>
    </row>
    <row r="12" spans="1:4" ht="15" customHeight="1">
      <c r="A12" s="10" t="s">
        <v>11</v>
      </c>
      <c r="B12" s="14">
        <f>'Equity QTD-3'!B35</f>
        <v>44684</v>
      </c>
      <c r="C12" s="12">
        <v>0</v>
      </c>
      <c r="D12" s="13">
        <f t="shared" si="0"/>
        <v>44684</v>
      </c>
    </row>
    <row r="13" spans="1:4" ht="15" customHeight="1">
      <c r="A13" s="10" t="s">
        <v>12</v>
      </c>
      <c r="B13" s="13">
        <f>40655-9306</f>
        <v>31349</v>
      </c>
      <c r="C13" s="13">
        <f>B13</f>
        <v>31349</v>
      </c>
      <c r="D13" s="12">
        <f t="shared" si="0"/>
        <v>0</v>
      </c>
    </row>
    <row r="14" spans="1:4" ht="15" customHeight="1">
      <c r="A14" s="10" t="s">
        <v>13</v>
      </c>
      <c r="B14" s="14">
        <f>14419-3091+'[1]1Q18'!F51</f>
        <v>31396</v>
      </c>
      <c r="C14" s="14">
        <f>14419-3091</f>
        <v>11328</v>
      </c>
      <c r="D14" s="13">
        <f t="shared" si="0"/>
        <v>20068</v>
      </c>
    </row>
    <row r="15" spans="1:4" ht="15" customHeight="1">
      <c r="A15" s="10" t="s">
        <v>14</v>
      </c>
      <c r="B15" s="14">
        <v>17949</v>
      </c>
      <c r="C15" s="14">
        <f>B15</f>
        <v>17949</v>
      </c>
      <c r="D15" s="12">
        <f t="shared" si="0"/>
        <v>0</v>
      </c>
    </row>
    <row r="16" spans="1:4" ht="15" customHeight="1">
      <c r="A16" s="10" t="s">
        <v>15</v>
      </c>
      <c r="B16" s="14">
        <f>'[1]1Q18'!F43+10</f>
        <v>112327</v>
      </c>
      <c r="C16" s="14">
        <v>10</v>
      </c>
      <c r="D16" s="13">
        <f t="shared" si="0"/>
        <v>112317</v>
      </c>
    </row>
    <row r="17" spans="1:4" ht="15" customHeight="1">
      <c r="A17" s="10" t="s">
        <v>16</v>
      </c>
      <c r="B17" s="14">
        <v>24739</v>
      </c>
      <c r="C17" s="14">
        <f>B17</f>
        <v>24739</v>
      </c>
      <c r="D17" s="12">
        <f t="shared" si="0"/>
        <v>0</v>
      </c>
    </row>
    <row r="18" spans="1:6" ht="15" customHeight="1">
      <c r="A18" s="15" t="s">
        <v>17</v>
      </c>
      <c r="B18" s="16">
        <f>SUM(B8:B17)</f>
        <v>12413374</v>
      </c>
      <c r="C18" s="16">
        <f>SUM(C8:C17)</f>
        <v>156083</v>
      </c>
      <c r="D18" s="16">
        <f>SUM(D8:D17)</f>
        <v>12257291</v>
      </c>
      <c r="E18" s="17"/>
      <c r="F18" s="18"/>
    </row>
    <row r="19" spans="1:4" ht="15" customHeight="1">
      <c r="A19" s="15"/>
      <c r="B19" s="19"/>
      <c r="C19" s="19"/>
      <c r="D19" s="20"/>
    </row>
    <row r="20" spans="1:4" ht="15" customHeight="1">
      <c r="A20" s="21" t="s">
        <v>18</v>
      </c>
      <c r="B20" s="22"/>
      <c r="C20" s="22"/>
      <c r="D20" s="22"/>
    </row>
    <row r="21" spans="1:4" ht="15" customHeight="1">
      <c r="A21" s="10" t="s">
        <v>19</v>
      </c>
      <c r="B21" s="22"/>
      <c r="C21" s="23">
        <f>-'[1]1Q18'!F164</f>
        <v>1102547</v>
      </c>
      <c r="D21" s="22"/>
    </row>
    <row r="22" spans="1:4" ht="15" customHeight="1">
      <c r="A22" s="10" t="s">
        <v>20</v>
      </c>
      <c r="B22" s="22"/>
      <c r="C22" s="23">
        <f>-'[1]1Q18'!F167</f>
        <v>991695</v>
      </c>
      <c r="D22" s="22"/>
    </row>
    <row r="23" spans="1:4" ht="15" customHeight="1">
      <c r="A23" s="10" t="s">
        <v>21</v>
      </c>
      <c r="B23" s="22"/>
      <c r="C23" s="23">
        <f>-'[1]1Q18'!F161</f>
        <v>117292</v>
      </c>
      <c r="D23" s="22"/>
    </row>
    <row r="24" spans="1:4" ht="15" customHeight="1">
      <c r="A24" s="10" t="s">
        <v>22</v>
      </c>
      <c r="B24" s="22"/>
      <c r="C24" s="23">
        <f>-'[1]1Q18'!F170</f>
        <v>290443</v>
      </c>
      <c r="D24" s="22"/>
    </row>
    <row r="25" spans="1:4" ht="15" customHeight="1">
      <c r="A25" s="10" t="s">
        <v>23</v>
      </c>
      <c r="B25" s="22"/>
      <c r="C25" s="23">
        <f>-'[1]1Q18'!F177-3</f>
        <v>72660</v>
      </c>
      <c r="D25" s="24"/>
    </row>
    <row r="26" spans="1:4" ht="15" customHeight="1">
      <c r="A26" s="10" t="s">
        <v>24</v>
      </c>
      <c r="B26" s="22"/>
      <c r="C26" s="25">
        <f>-'[1]1Q18'!F127</f>
        <v>238</v>
      </c>
      <c r="D26" s="24"/>
    </row>
    <row r="27" spans="1:4" ht="15" customHeight="1">
      <c r="A27" s="10"/>
      <c r="B27" s="26"/>
      <c r="C27" s="22"/>
      <c r="D27" s="24"/>
    </row>
    <row r="28" spans="1:4" ht="15" customHeight="1">
      <c r="A28" s="15" t="s">
        <v>25</v>
      </c>
      <c r="B28" s="22"/>
      <c r="C28" s="22"/>
      <c r="D28" s="27">
        <f>SUM(C21:C26)</f>
        <v>2574875</v>
      </c>
    </row>
    <row r="29" spans="1:4" ht="15" customHeight="1">
      <c r="A29" s="28"/>
      <c r="B29" s="22"/>
      <c r="C29" s="22"/>
      <c r="D29" s="22"/>
    </row>
    <row r="30" spans="1:4" ht="15" customHeight="1">
      <c r="A30" s="21" t="s">
        <v>26</v>
      </c>
      <c r="B30" s="22"/>
      <c r="C30" s="22"/>
      <c r="D30" s="22"/>
    </row>
    <row r="31" spans="1:4" ht="15" customHeight="1">
      <c r="A31" s="10" t="s">
        <v>27</v>
      </c>
      <c r="B31" s="22"/>
      <c r="C31" s="23">
        <f>'Equity QTD-3'!F42</f>
        <v>4125778</v>
      </c>
      <c r="D31" s="22"/>
    </row>
    <row r="32" spans="1:5" ht="15" customHeight="1">
      <c r="A32" s="10" t="s">
        <v>28</v>
      </c>
      <c r="B32" s="22"/>
      <c r="C32" s="23">
        <f>'Losses Incurred QTD-6'!F18</f>
        <v>1794740</v>
      </c>
      <c r="D32" s="24"/>
      <c r="E32" s="29" t="s">
        <v>29</v>
      </c>
    </row>
    <row r="33" spans="1:5" ht="15" customHeight="1">
      <c r="A33" s="10" t="s">
        <v>30</v>
      </c>
      <c r="B33" s="22"/>
      <c r="C33" s="23">
        <f>'Losses Incurred QTD-6'!F24</f>
        <v>266434</v>
      </c>
      <c r="D33" s="24"/>
      <c r="E33" s="29"/>
    </row>
    <row r="34" spans="1:5" ht="15" customHeight="1">
      <c r="A34" s="10" t="s">
        <v>31</v>
      </c>
      <c r="B34" s="22"/>
      <c r="C34" s="23">
        <f>'[1]Unpaid Loss Expense Reserves-9'!F12</f>
        <v>215848</v>
      </c>
      <c r="D34" s="24"/>
      <c r="E34" s="29"/>
    </row>
    <row r="35" spans="1:6" ht="15" customHeight="1">
      <c r="A35" s="10" t="s">
        <v>32</v>
      </c>
      <c r="B35" s="19"/>
      <c r="C35" s="23">
        <f>'[1]Unpaid Loss Expense Reserves-9'!F19</f>
        <v>165559</v>
      </c>
      <c r="D35" s="24"/>
      <c r="E35" s="30"/>
      <c r="F35" s="30"/>
    </row>
    <row r="36" spans="1:4" ht="15" customHeight="1">
      <c r="A36" s="10" t="s">
        <v>33</v>
      </c>
      <c r="B36" s="22"/>
      <c r="C36" s="23">
        <f>'Equity QTD-3'!F45</f>
        <v>93700</v>
      </c>
      <c r="D36" s="22"/>
    </row>
    <row r="37" spans="1:4" ht="15" customHeight="1">
      <c r="A37" s="10" t="s">
        <v>34</v>
      </c>
      <c r="B37" s="22"/>
      <c r="C37" s="31">
        <f>'Equity QTD-3'!F46</f>
        <v>109683</v>
      </c>
      <c r="D37" s="22"/>
    </row>
    <row r="38" spans="1:4" ht="15" customHeight="1">
      <c r="A38" s="10"/>
      <c r="B38" s="20"/>
      <c r="C38" s="22"/>
      <c r="D38" s="22"/>
    </row>
    <row r="39" spans="1:4" ht="15" customHeight="1">
      <c r="A39" s="32" t="s">
        <v>35</v>
      </c>
      <c r="B39" s="22"/>
      <c r="C39" s="19"/>
      <c r="D39" s="27">
        <f>SUM(C31:C37)</f>
        <v>6771742</v>
      </c>
    </row>
    <row r="40" spans="1:4" ht="15" customHeight="1">
      <c r="A40" s="32"/>
      <c r="B40" s="22"/>
      <c r="C40" s="19"/>
      <c r="D40" s="33"/>
    </row>
    <row r="41" spans="1:6" ht="15" customHeight="1">
      <c r="A41" s="15" t="s">
        <v>36</v>
      </c>
      <c r="B41" s="22"/>
      <c r="C41" s="19"/>
      <c r="D41" s="34">
        <f>D28+D39</f>
        <v>9346617</v>
      </c>
      <c r="E41" s="35"/>
      <c r="F41" s="17"/>
    </row>
    <row r="42" spans="1:4" ht="15" customHeight="1">
      <c r="A42" s="28"/>
      <c r="B42" s="22"/>
      <c r="C42" s="19"/>
      <c r="D42" s="22"/>
    </row>
    <row r="43" spans="1:4" ht="15" customHeight="1">
      <c r="A43" s="21" t="s">
        <v>37</v>
      </c>
      <c r="B43" s="22"/>
      <c r="C43" s="19"/>
      <c r="D43" s="22"/>
    </row>
    <row r="44" spans="1:6" ht="15" customHeight="1">
      <c r="A44" s="10" t="s">
        <v>38</v>
      </c>
      <c r="B44" s="22"/>
      <c r="C44" s="19"/>
      <c r="D44" s="36">
        <f>D18-D41</f>
        <v>2910674</v>
      </c>
      <c r="E44" s="18"/>
      <c r="F44" s="17"/>
    </row>
    <row r="45" spans="1:4" ht="15" customHeight="1">
      <c r="A45" s="28"/>
      <c r="B45" s="19"/>
      <c r="C45" s="19"/>
      <c r="D45" s="22"/>
    </row>
    <row r="46" spans="1:5" ht="15" customHeight="1" thickBot="1">
      <c r="A46" s="32" t="s">
        <v>39</v>
      </c>
      <c r="B46" s="22"/>
      <c r="C46" s="22"/>
      <c r="D46" s="37">
        <f>D41+D44</f>
        <v>12257291</v>
      </c>
      <c r="E46" s="18"/>
    </row>
    <row r="47" spans="1:4" ht="15" customHeight="1" thickTop="1">
      <c r="A47" s="38"/>
      <c r="B47" s="39"/>
      <c r="C47" s="39"/>
      <c r="D47" s="39"/>
    </row>
    <row r="56" ht="15" customHeight="1">
      <c r="A56" s="40"/>
    </row>
    <row r="59" spans="2:4" s="40" customFormat="1" ht="15" customHeight="1">
      <c r="B59" s="42"/>
      <c r="C59" s="42"/>
      <c r="D59" s="43"/>
    </row>
    <row r="60" spans="2:4" s="44" customFormat="1" ht="15" customHeight="1">
      <c r="B60" s="45"/>
      <c r="C60" s="45"/>
      <c r="D60" s="45"/>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
    </sheetView>
  </sheetViews>
  <sheetFormatPr defaultColWidth="15.7109375" defaultRowHeight="15" customHeight="1"/>
  <cols>
    <col min="1" max="1" width="67.00390625" style="55" customWidth="1"/>
    <col min="2" max="3" width="18.7109375" style="63" customWidth="1"/>
    <col min="4" max="16384" width="15.7109375" style="55" customWidth="1"/>
  </cols>
  <sheetData>
    <row r="1" spans="1:3" s="47" customFormat="1" ht="30" customHeight="1">
      <c r="A1" s="46" t="s">
        <v>0</v>
      </c>
      <c r="B1" s="46"/>
      <c r="C1" s="46"/>
    </row>
    <row r="2" spans="1:3" s="48" customFormat="1" ht="15" customHeight="1">
      <c r="A2" s="311"/>
      <c r="B2" s="311"/>
      <c r="C2" s="311"/>
    </row>
    <row r="3" spans="1:3" s="49" customFormat="1" ht="15" customHeight="1">
      <c r="A3" s="312" t="s">
        <v>40</v>
      </c>
      <c r="B3" s="312"/>
      <c r="C3" s="312"/>
    </row>
    <row r="4" spans="1:3" s="49" customFormat="1" ht="15" customHeight="1">
      <c r="A4" s="313" t="s">
        <v>41</v>
      </c>
      <c r="B4" s="313"/>
      <c r="C4" s="313"/>
    </row>
    <row r="5" spans="1:3" s="49" customFormat="1" ht="15" customHeight="1">
      <c r="A5" s="50"/>
      <c r="B5" s="51"/>
      <c r="C5" s="51"/>
    </row>
    <row r="6" spans="1:3" ht="15" customHeight="1">
      <c r="A6" s="52"/>
      <c r="B6" s="53" t="s">
        <v>42</v>
      </c>
      <c r="C6" s="54"/>
    </row>
    <row r="7" spans="1:3" ht="15" customHeight="1">
      <c r="A7" s="52"/>
      <c r="B7" s="56"/>
      <c r="C7" s="57"/>
    </row>
    <row r="8" spans="1:3" ht="15" customHeight="1">
      <c r="A8" s="58" t="s">
        <v>43</v>
      </c>
      <c r="B8" s="56"/>
      <c r="C8" s="59"/>
    </row>
    <row r="9" spans="1:3" ht="15" customHeight="1">
      <c r="A9" s="58"/>
      <c r="B9" s="56"/>
      <c r="C9" s="59"/>
    </row>
    <row r="10" spans="1:3" ht="15" customHeight="1">
      <c r="A10" s="52" t="s">
        <v>44</v>
      </c>
      <c r="B10" s="60"/>
      <c r="C10" s="61">
        <f>'Earned Incurred QTD-4'!D16</f>
        <v>2106483</v>
      </c>
    </row>
    <row r="11" spans="1:3" ht="15" customHeight="1">
      <c r="A11" s="58"/>
      <c r="B11" s="60"/>
      <c r="C11" s="62"/>
    </row>
    <row r="12" spans="1:3" ht="15" customHeight="1">
      <c r="A12" s="58" t="s">
        <v>45</v>
      </c>
      <c r="B12" s="60"/>
      <c r="C12" s="62"/>
    </row>
    <row r="13" spans="1:3" ht="15" customHeight="1">
      <c r="A13" s="52" t="s">
        <v>46</v>
      </c>
      <c r="B13" s="63">
        <f>'Earned Incurred QTD-4'!D23</f>
        <v>1716135</v>
      </c>
      <c r="C13" s="62"/>
    </row>
    <row r="14" spans="1:3" ht="15" customHeight="1">
      <c r="A14" s="52" t="s">
        <v>47</v>
      </c>
      <c r="B14" s="63">
        <f>'Earned Incurred QTD-4'!D30</f>
        <v>284251</v>
      </c>
      <c r="C14" s="62"/>
    </row>
    <row r="15" spans="1:3" ht="15" customHeight="1">
      <c r="A15" s="52" t="s">
        <v>48</v>
      </c>
      <c r="B15" s="63">
        <f>'Earned Incurred QTD-4'!C37</f>
        <v>152840</v>
      </c>
      <c r="C15" s="62"/>
    </row>
    <row r="16" spans="1:3" ht="15" customHeight="1">
      <c r="A16" s="52" t="s">
        <v>49</v>
      </c>
      <c r="B16" s="63">
        <f>'Earned Incurred QTD-4'!C38+'Earned Incurred QTD-4'!C39+'Earned Incurred QTD-4'!C43</f>
        <v>890227</v>
      </c>
      <c r="C16" s="62"/>
    </row>
    <row r="17" spans="1:3" ht="15" customHeight="1">
      <c r="A17" s="52" t="s">
        <v>50</v>
      </c>
      <c r="B17" s="64">
        <f>'Earned Incurred QTD-4'!D36</f>
        <v>12943</v>
      </c>
      <c r="C17" s="62"/>
    </row>
    <row r="18" spans="1:3" ht="15" customHeight="1">
      <c r="A18" s="52" t="s">
        <v>51</v>
      </c>
      <c r="B18" s="60"/>
      <c r="C18" s="65">
        <f>SUM(B13:B17)</f>
        <v>3056396</v>
      </c>
    </row>
    <row r="19" spans="1:3" ht="15" customHeight="1">
      <c r="A19" s="52"/>
      <c r="B19" s="60"/>
      <c r="C19" s="66"/>
    </row>
    <row r="20" spans="1:3" ht="15" customHeight="1">
      <c r="A20" s="52" t="s">
        <v>52</v>
      </c>
      <c r="B20" s="60"/>
      <c r="C20" s="67">
        <f>C10-C18</f>
        <v>-949913</v>
      </c>
    </row>
    <row r="21" spans="1:3" ht="15" customHeight="1">
      <c r="A21" s="58"/>
      <c r="B21" s="60"/>
      <c r="C21" s="66"/>
    </row>
    <row r="22" spans="1:3" ht="15" customHeight="1">
      <c r="A22" s="58" t="s">
        <v>53</v>
      </c>
      <c r="B22" s="60"/>
      <c r="C22" s="66"/>
    </row>
    <row r="23" spans="1:3" ht="15" customHeight="1">
      <c r="A23" s="52" t="s">
        <v>54</v>
      </c>
      <c r="B23" s="63">
        <f>'Earned Incurred QTD-4'!D52</f>
        <v>44526</v>
      </c>
      <c r="C23" s="66"/>
    </row>
    <row r="24" spans="1:3" ht="15" customHeight="1">
      <c r="A24" s="52" t="s">
        <v>55</v>
      </c>
      <c r="B24" s="68">
        <f>'Earned Incurred QTD-4'!D53</f>
        <v>-1427</v>
      </c>
      <c r="C24" s="66"/>
    </row>
    <row r="25" spans="1:3" ht="15" customHeight="1">
      <c r="A25" s="52" t="s">
        <v>56</v>
      </c>
      <c r="B25" s="60"/>
      <c r="C25" s="65">
        <f>SUM(B23:B24)</f>
        <v>43099</v>
      </c>
    </row>
    <row r="26" spans="1:3" ht="15" customHeight="1">
      <c r="A26" s="52"/>
      <c r="B26" s="60"/>
      <c r="C26" s="66"/>
    </row>
    <row r="27" spans="1:3" ht="15" customHeight="1">
      <c r="A27" s="58" t="s">
        <v>57</v>
      </c>
      <c r="B27" s="60"/>
      <c r="C27" s="66"/>
    </row>
    <row r="28" spans="1:3" ht="15" customHeight="1">
      <c r="A28" s="52" t="s">
        <v>58</v>
      </c>
      <c r="B28" s="68">
        <f>'Earned Incurred QTD-4'!D55</f>
        <v>3855</v>
      </c>
      <c r="C28" s="66"/>
    </row>
    <row r="29" spans="1:3" ht="15" customHeight="1">
      <c r="A29" s="52" t="s">
        <v>59</v>
      </c>
      <c r="B29" s="60"/>
      <c r="C29" s="65">
        <f>SUM(B28:B28)</f>
        <v>3855</v>
      </c>
    </row>
    <row r="30" spans="1:3" ht="15" customHeight="1">
      <c r="A30" s="52"/>
      <c r="B30" s="60"/>
      <c r="C30" s="66"/>
    </row>
    <row r="31" spans="1:3" ht="15" customHeight="1" thickBot="1">
      <c r="A31" s="52" t="s">
        <v>60</v>
      </c>
      <c r="B31" s="60"/>
      <c r="C31" s="69">
        <f>C20+C25+C29</f>
        <v>-902959</v>
      </c>
    </row>
    <row r="32" spans="1:3" ht="15" customHeight="1">
      <c r="A32" s="58"/>
      <c r="B32" s="60"/>
      <c r="C32" s="70"/>
    </row>
    <row r="33" spans="1:3" ht="15" customHeight="1">
      <c r="A33" s="58" t="s">
        <v>37</v>
      </c>
      <c r="B33" s="60"/>
      <c r="C33" s="66"/>
    </row>
    <row r="34" spans="1:3" ht="15" customHeight="1">
      <c r="A34" s="52" t="s">
        <v>61</v>
      </c>
      <c r="B34" s="60"/>
      <c r="C34" s="67">
        <v>3819743</v>
      </c>
    </row>
    <row r="35" spans="1:3" ht="15" customHeight="1">
      <c r="A35" s="52" t="s">
        <v>62</v>
      </c>
      <c r="B35" s="71">
        <f>C31</f>
        <v>-902959</v>
      </c>
      <c r="C35" s="66"/>
    </row>
    <row r="36" spans="1:3" ht="15" customHeight="1">
      <c r="A36" s="52" t="s">
        <v>63</v>
      </c>
      <c r="B36" s="71">
        <v>10888</v>
      </c>
      <c r="C36" s="66"/>
    </row>
    <row r="37" spans="1:4" ht="15" customHeight="1">
      <c r="A37" s="52" t="s">
        <v>64</v>
      </c>
      <c r="B37" s="68">
        <v>-16998</v>
      </c>
      <c r="C37" s="66"/>
      <c r="D37" s="72"/>
    </row>
    <row r="38" ht="15" customHeight="1">
      <c r="C38" s="66"/>
    </row>
    <row r="39" spans="1:4" ht="15" customHeight="1">
      <c r="A39" s="52" t="s">
        <v>65</v>
      </c>
      <c r="C39" s="67">
        <f>SUM(B35:B37)</f>
        <v>-909069</v>
      </c>
      <c r="D39" s="72"/>
    </row>
    <row r="40" spans="1:3" ht="15" customHeight="1">
      <c r="A40" s="52"/>
      <c r="C40" s="73"/>
    </row>
    <row r="41" spans="1:3" ht="15" customHeight="1" thickBot="1">
      <c r="A41" s="74" t="s">
        <v>66</v>
      </c>
      <c r="B41" s="60"/>
      <c r="C41" s="75">
        <f>C34+C39</f>
        <v>2910674</v>
      </c>
    </row>
    <row r="42" spans="2:3" s="76" customFormat="1" ht="15" customHeight="1" thickTop="1">
      <c r="B42" s="77"/>
      <c r="C42" s="63"/>
    </row>
    <row r="43" ht="15" customHeight="1">
      <c r="C43" s="78"/>
    </row>
    <row r="44" ht="15" customHeight="1">
      <c r="A44" s="79"/>
    </row>
    <row r="45" ht="15" customHeight="1">
      <c r="A45" s="79"/>
    </row>
    <row r="46" s="63" customFormat="1" ht="15" customHeight="1"/>
  </sheetData>
  <sheetProtection/>
  <mergeCells count="3">
    <mergeCell ref="A2:C2"/>
    <mergeCell ref="A3:C3"/>
    <mergeCell ref="A4:C4"/>
  </mergeCells>
  <printOptions horizontalCentered="1"/>
  <pageMargins left="0.25" right="0.25" top="0.5" bottom="0.5" header="0.25" footer="0.25"/>
  <pageSetup horizontalDpi="600" verticalDpi="600" orientation="portrait" scale="80" r:id="rId1"/>
  <headerFooter alignWithMargins="0">
    <oddFooter>&amp;C&amp;"Century Schoolbook,Regular"Page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25" bestFit="1" customWidth="1"/>
    <col min="2" max="3" width="15.7109375" style="125" customWidth="1"/>
    <col min="4" max="5" width="15.7109375" style="126" customWidth="1"/>
    <col min="6" max="6" width="15.7109375" style="127" customWidth="1"/>
    <col min="7" max="16384" width="15.7109375" style="125" customWidth="1"/>
  </cols>
  <sheetData>
    <row r="1" spans="1:6" s="80" customFormat="1" ht="30" customHeight="1">
      <c r="A1" s="314" t="s">
        <v>0</v>
      </c>
      <c r="B1" s="314"/>
      <c r="C1" s="314"/>
      <c r="D1" s="314"/>
      <c r="E1" s="314"/>
      <c r="F1" s="314"/>
    </row>
    <row r="2" spans="1:6" s="81" customFormat="1" ht="15" customHeight="1">
      <c r="A2" s="315"/>
      <c r="B2" s="315"/>
      <c r="C2" s="315"/>
      <c r="D2" s="315"/>
      <c r="E2" s="315"/>
      <c r="F2" s="315"/>
    </row>
    <row r="3" spans="1:6" s="82" customFormat="1" ht="15" customHeight="1">
      <c r="A3" s="316" t="s">
        <v>67</v>
      </c>
      <c r="B3" s="316"/>
      <c r="C3" s="316"/>
      <c r="D3" s="316"/>
      <c r="E3" s="316"/>
      <c r="F3" s="316"/>
    </row>
    <row r="4" spans="1:6" s="82" customFormat="1" ht="15" customHeight="1">
      <c r="A4" s="316" t="s">
        <v>68</v>
      </c>
      <c r="B4" s="316"/>
      <c r="C4" s="316"/>
      <c r="D4" s="316"/>
      <c r="E4" s="316"/>
      <c r="F4" s="316"/>
    </row>
    <row r="5" spans="1:6" s="88" customFormat="1" ht="15" customHeight="1">
      <c r="A5" s="83"/>
      <c r="B5" s="84"/>
      <c r="C5" s="84"/>
      <c r="D5" s="85"/>
      <c r="E5" s="86"/>
      <c r="F5" s="87"/>
    </row>
    <row r="6" spans="1:6" s="92" customFormat="1" ht="30" customHeight="1">
      <c r="A6" s="89"/>
      <c r="B6" s="90" t="s">
        <v>69</v>
      </c>
      <c r="C6" s="90" t="s">
        <v>70</v>
      </c>
      <c r="D6" s="90" t="s">
        <v>71</v>
      </c>
      <c r="E6" s="90" t="s">
        <v>72</v>
      </c>
      <c r="F6" s="91" t="s">
        <v>73</v>
      </c>
    </row>
    <row r="7" spans="1:6" s="96" customFormat="1" ht="15" customHeight="1">
      <c r="A7" s="93" t="s">
        <v>74</v>
      </c>
      <c r="B7" s="94"/>
      <c r="C7" s="94"/>
      <c r="D7" s="95"/>
      <c r="E7" s="95"/>
      <c r="F7" s="95"/>
    </row>
    <row r="8" spans="1:6" s="100" customFormat="1" ht="15" customHeight="1">
      <c r="A8" s="97" t="s">
        <v>75</v>
      </c>
      <c r="B8" s="98">
        <f>'Premiums QTD-5'!B12</f>
        <v>1966578</v>
      </c>
      <c r="C8" s="98">
        <f>'Premiums QTD-5'!C12</f>
        <v>-57263</v>
      </c>
      <c r="D8" s="98">
        <f>'Premiums QTD-5'!D12</f>
        <v>-4754</v>
      </c>
      <c r="E8" s="99">
        <f>'Premiums QTD-5'!E12</f>
        <v>0</v>
      </c>
      <c r="F8" s="98">
        <f>SUM(B8:E8)</f>
        <v>1904561</v>
      </c>
    </row>
    <row r="9" spans="1:8" s="100" customFormat="1" ht="15" customHeight="1">
      <c r="A9" s="101" t="s">
        <v>76</v>
      </c>
      <c r="B9" s="102">
        <f>'Earned Incurred QTD-4'!D55</f>
        <v>3855</v>
      </c>
      <c r="C9" s="99">
        <v>0</v>
      </c>
      <c r="D9" s="99">
        <v>0</v>
      </c>
      <c r="E9" s="99">
        <v>0</v>
      </c>
      <c r="F9" s="102">
        <f>SUM(B9:E9)</f>
        <v>3855</v>
      </c>
      <c r="H9" s="103"/>
    </row>
    <row r="10" spans="1:6" s="100" customFormat="1" ht="15" customHeight="1">
      <c r="A10" s="97" t="s">
        <v>77</v>
      </c>
      <c r="B10" s="102">
        <f>'Earned Incurred QTD-4'!C48</f>
        <v>37974</v>
      </c>
      <c r="C10" s="99">
        <v>0</v>
      </c>
      <c r="D10" s="99">
        <v>0</v>
      </c>
      <c r="E10" s="99">
        <v>0</v>
      </c>
      <c r="F10" s="102">
        <f>SUM(B10:E10)</f>
        <v>37974</v>
      </c>
    </row>
    <row r="11" spans="1:8" s="100" customFormat="1" ht="15" customHeight="1">
      <c r="A11" s="97" t="s">
        <v>78</v>
      </c>
      <c r="B11" s="104">
        <f>'Earned Incurred QTD-4'!D53</f>
        <v>-1427</v>
      </c>
      <c r="C11" s="99">
        <v>0</v>
      </c>
      <c r="D11" s="99">
        <v>0</v>
      </c>
      <c r="E11" s="99">
        <v>0</v>
      </c>
      <c r="F11" s="104">
        <f>SUM(B11:E11)</f>
        <v>-1427</v>
      </c>
      <c r="H11" s="103"/>
    </row>
    <row r="12" spans="1:6" s="100" customFormat="1" ht="15" customHeight="1" thickBot="1">
      <c r="A12" s="105" t="s">
        <v>79</v>
      </c>
      <c r="B12" s="106">
        <f>SUM(B8:B11)</f>
        <v>2006980</v>
      </c>
      <c r="C12" s="106">
        <f>SUM(C8:C11)</f>
        <v>-57263</v>
      </c>
      <c r="D12" s="106">
        <f>SUM(D8:D11)</f>
        <v>-4754</v>
      </c>
      <c r="E12" s="107">
        <f>SUM(E8:E11)</f>
        <v>0</v>
      </c>
      <c r="F12" s="108">
        <f>SUM(F8:F11)</f>
        <v>1944963</v>
      </c>
    </row>
    <row r="13" spans="1:6" s="100" customFormat="1" ht="15" customHeight="1" thickTop="1">
      <c r="A13" s="105"/>
      <c r="B13" s="109"/>
      <c r="C13" s="109"/>
      <c r="D13" s="109"/>
      <c r="E13" s="110"/>
      <c r="F13" s="110"/>
    </row>
    <row r="14" spans="1:6" s="100" customFormat="1" ht="15" customHeight="1">
      <c r="A14" s="93" t="s">
        <v>80</v>
      </c>
      <c r="B14" s="95"/>
      <c r="C14" s="95"/>
      <c r="D14" s="95"/>
      <c r="E14" s="111"/>
      <c r="F14" s="110"/>
    </row>
    <row r="15" spans="1:6" s="100" customFormat="1" ht="15" customHeight="1">
      <c r="A15" s="105" t="s">
        <v>81</v>
      </c>
      <c r="B15" s="102">
        <f>'Losses Incurred QTD-6'!B12</f>
        <v>5710</v>
      </c>
      <c r="C15" s="102">
        <f>'Losses Incurred QTD-6'!C12</f>
        <v>901584</v>
      </c>
      <c r="D15" s="102">
        <f>'Losses Incurred QTD-6'!D12</f>
        <v>244189</v>
      </c>
      <c r="E15" s="104">
        <f>'Losses Incurred QTD-6'!E12</f>
        <v>-205</v>
      </c>
      <c r="F15" s="102">
        <f aca="true" t="shared" si="0" ref="F15:F23">SUM(B15:E15)</f>
        <v>1151278</v>
      </c>
    </row>
    <row r="16" spans="1:6" s="100" customFormat="1" ht="15" customHeight="1">
      <c r="A16" s="105" t="s">
        <v>82</v>
      </c>
      <c r="B16" s="102">
        <f>'[1]Loss Expenses Paid QTD-10'!C30</f>
        <v>3523</v>
      </c>
      <c r="C16" s="102">
        <f>'[1]Loss Expenses Paid QTD-10'!C24</f>
        <v>54457</v>
      </c>
      <c r="D16" s="102">
        <f>'[1]Loss Expenses Paid QTD-10'!C18</f>
        <v>14718</v>
      </c>
      <c r="E16" s="102">
        <f>'[1]Loss Expenses Paid QTD-10'!C12</f>
        <v>2102</v>
      </c>
      <c r="F16" s="102">
        <f t="shared" si="0"/>
        <v>74800</v>
      </c>
    </row>
    <row r="17" spans="1:6" s="100" customFormat="1" ht="15" customHeight="1">
      <c r="A17" s="105" t="s">
        <v>83</v>
      </c>
      <c r="B17" s="102">
        <f>'[1]Loss Expenses Paid QTD-10'!I30</f>
        <v>687</v>
      </c>
      <c r="C17" s="102">
        <f>'[1]Loss Expenses Paid QTD-10'!I24</f>
        <v>108633</v>
      </c>
      <c r="D17" s="102">
        <f>'[1]Loss Expenses Paid QTD-10'!I18</f>
        <v>29378</v>
      </c>
      <c r="E17" s="99">
        <f>'[1]Loss Expenses Paid QTD-10'!I12</f>
        <v>0</v>
      </c>
      <c r="F17" s="102">
        <f t="shared" si="0"/>
        <v>138698</v>
      </c>
    </row>
    <row r="18" spans="1:6" s="100" customFormat="1" ht="15" customHeight="1">
      <c r="A18" s="105" t="s">
        <v>84</v>
      </c>
      <c r="B18" s="102">
        <f>'[1]1Q18'!F369</f>
        <v>18363</v>
      </c>
      <c r="C18" s="99">
        <v>0</v>
      </c>
      <c r="D18" s="99">
        <v>0</v>
      </c>
      <c r="E18" s="99">
        <v>0</v>
      </c>
      <c r="F18" s="102">
        <f t="shared" si="0"/>
        <v>18363</v>
      </c>
    </row>
    <row r="19" spans="1:6" s="100" customFormat="1" ht="15" customHeight="1">
      <c r="A19" s="112" t="s">
        <v>85</v>
      </c>
      <c r="B19" s="102">
        <f>'[1]1Q18'!F374</f>
        <v>11230</v>
      </c>
      <c r="C19" s="99">
        <v>0</v>
      </c>
      <c r="D19" s="99">
        <v>0</v>
      </c>
      <c r="E19" s="99">
        <v>0</v>
      </c>
      <c r="F19" s="102">
        <f t="shared" si="0"/>
        <v>11230</v>
      </c>
    </row>
    <row r="20" spans="1:6" s="100" customFormat="1" ht="15" customHeight="1">
      <c r="A20" s="105" t="s">
        <v>86</v>
      </c>
      <c r="B20" s="102">
        <f>'[1]1Q18'!F371</f>
        <v>3825</v>
      </c>
      <c r="C20" s="99">
        <v>0</v>
      </c>
      <c r="D20" s="99">
        <v>0</v>
      </c>
      <c r="E20" s="99">
        <v>0</v>
      </c>
      <c r="F20" s="102">
        <f t="shared" si="0"/>
        <v>3825</v>
      </c>
    </row>
    <row r="21" spans="1:6" s="100" customFormat="1" ht="15" customHeight="1">
      <c r="A21" s="112" t="s">
        <v>87</v>
      </c>
      <c r="B21" s="102">
        <f>'[1]1Q18'!F364</f>
        <v>158382</v>
      </c>
      <c r="C21" s="104">
        <f>'[1]1Q18'!F360</f>
        <v>-5070</v>
      </c>
      <c r="D21" s="104">
        <f>'[1]1Q18'!F356</f>
        <v>-472</v>
      </c>
      <c r="E21" s="99">
        <v>0</v>
      </c>
      <c r="F21" s="102">
        <f t="shared" si="0"/>
        <v>152840</v>
      </c>
    </row>
    <row r="22" spans="1:6" s="100" customFormat="1" ht="15" customHeight="1">
      <c r="A22" s="105" t="s">
        <v>88</v>
      </c>
      <c r="B22" s="102">
        <f>'Earned Incurred QTD-4'!C39</f>
        <v>823919</v>
      </c>
      <c r="C22" s="99">
        <v>0</v>
      </c>
      <c r="D22" s="99">
        <v>0</v>
      </c>
      <c r="E22" s="99">
        <v>0</v>
      </c>
      <c r="F22" s="102">
        <f t="shared" si="0"/>
        <v>823919</v>
      </c>
    </row>
    <row r="23" spans="1:6" s="100" customFormat="1" ht="15" customHeight="1">
      <c r="A23" s="105" t="s">
        <v>34</v>
      </c>
      <c r="B23" s="102">
        <f>10500+11370</f>
        <v>21870</v>
      </c>
      <c r="C23" s="104">
        <f>10500-2556</f>
        <v>7944</v>
      </c>
      <c r="D23" s="99">
        <v>0</v>
      </c>
      <c r="E23" s="99">
        <v>0</v>
      </c>
      <c r="F23" s="102">
        <f t="shared" si="0"/>
        <v>29814</v>
      </c>
    </row>
    <row r="24" spans="1:7" s="100" customFormat="1" ht="15" customHeight="1" thickBot="1">
      <c r="A24" s="105" t="s">
        <v>79</v>
      </c>
      <c r="B24" s="106">
        <f>SUM(B15:B23)</f>
        <v>1047509</v>
      </c>
      <c r="C24" s="106">
        <f>SUM(C15:C23)</f>
        <v>1067548</v>
      </c>
      <c r="D24" s="106">
        <f>SUM(D15:D23)</f>
        <v>287813</v>
      </c>
      <c r="E24" s="106">
        <f>SUM(E15:E23)</f>
        <v>1897</v>
      </c>
      <c r="F24" s="108">
        <f>SUM(F15:F23)</f>
        <v>2404767</v>
      </c>
      <c r="G24" s="105"/>
    </row>
    <row r="25" spans="1:6" s="100" customFormat="1" ht="15" customHeight="1" thickTop="1">
      <c r="A25" s="105"/>
      <c r="B25" s="109"/>
      <c r="C25" s="109"/>
      <c r="D25" s="109"/>
      <c r="E25" s="109"/>
      <c r="F25" s="110"/>
    </row>
    <row r="26" spans="1:6" s="100" customFormat="1" ht="15" customHeight="1" thickBot="1">
      <c r="A26" s="113" t="s">
        <v>89</v>
      </c>
      <c r="B26" s="114">
        <f>B12-B24</f>
        <v>959471</v>
      </c>
      <c r="C26" s="114">
        <f>C12-C24</f>
        <v>-1124811</v>
      </c>
      <c r="D26" s="114">
        <f>D12-D24</f>
        <v>-292567</v>
      </c>
      <c r="E26" s="114">
        <f>E12-E24</f>
        <v>-1897</v>
      </c>
      <c r="F26" s="115">
        <f>SUM(B26:E26)</f>
        <v>-459804</v>
      </c>
    </row>
    <row r="27" spans="1:6" s="100" customFormat="1" ht="15" customHeight="1" thickTop="1">
      <c r="A27" s="105"/>
      <c r="B27" s="109"/>
      <c r="C27" s="109"/>
      <c r="D27" s="109"/>
      <c r="E27" s="110"/>
      <c r="F27" s="110"/>
    </row>
    <row r="28" spans="1:6" s="100" customFormat="1" ht="15" customHeight="1">
      <c r="A28" s="93" t="s">
        <v>90</v>
      </c>
      <c r="B28" s="95"/>
      <c r="C28" s="95"/>
      <c r="D28" s="95"/>
      <c r="E28" s="111"/>
      <c r="F28" s="110"/>
    </row>
    <row r="29" spans="1:6" s="100" customFormat="1" ht="15" customHeight="1">
      <c r="A29" s="105" t="s">
        <v>91</v>
      </c>
      <c r="B29" s="99">
        <v>0</v>
      </c>
      <c r="C29" s="102">
        <f>'Earned Incurred QTD-4'!B50</f>
        <v>38132</v>
      </c>
      <c r="D29" s="99">
        <v>0</v>
      </c>
      <c r="E29" s="99">
        <v>0</v>
      </c>
      <c r="F29" s="102">
        <f>SUM(B29:E29)</f>
        <v>38132</v>
      </c>
    </row>
    <row r="30" spans="1:6" s="100" customFormat="1" ht="15" customHeight="1">
      <c r="A30" s="105" t="s">
        <v>92</v>
      </c>
      <c r="B30" s="102">
        <f>'Balance Sheet-1'!C18</f>
        <v>156083</v>
      </c>
      <c r="C30" s="99">
        <v>0</v>
      </c>
      <c r="D30" s="99">
        <v>0</v>
      </c>
      <c r="E30" s="99">
        <v>0</v>
      </c>
      <c r="F30" s="102">
        <f>SUM(B30:E30)</f>
        <v>156083</v>
      </c>
    </row>
    <row r="31" spans="1:6" s="100" customFormat="1" ht="15" customHeight="1">
      <c r="A31" s="105" t="s">
        <v>64</v>
      </c>
      <c r="B31" s="102">
        <f>-'Income Statement-2'!B37</f>
        <v>16998</v>
      </c>
      <c r="C31" s="99">
        <v>0</v>
      </c>
      <c r="D31" s="99">
        <v>0</v>
      </c>
      <c r="E31" s="99">
        <v>0</v>
      </c>
      <c r="F31" s="102">
        <f>SUM(B31:E31)</f>
        <v>16998</v>
      </c>
    </row>
    <row r="32" spans="1:8" s="100" customFormat="1" ht="15" customHeight="1" thickBot="1">
      <c r="A32" s="105" t="s">
        <v>79</v>
      </c>
      <c r="B32" s="106">
        <f>SUM(B29:B31)</f>
        <v>173081</v>
      </c>
      <c r="C32" s="106">
        <f>SUM(C29:C31)</f>
        <v>38132</v>
      </c>
      <c r="D32" s="116">
        <f>SUM(D29:D31)</f>
        <v>0</v>
      </c>
      <c r="E32" s="116">
        <f>SUM(E29:E31)</f>
        <v>0</v>
      </c>
      <c r="F32" s="108">
        <f>SUM(F29:F31)</f>
        <v>211213</v>
      </c>
      <c r="G32" s="117"/>
      <c r="H32" s="103"/>
    </row>
    <row r="33" spans="1:8" s="100" customFormat="1" ht="15" customHeight="1" thickTop="1">
      <c r="A33" s="105"/>
      <c r="B33" s="109"/>
      <c r="C33" s="109"/>
      <c r="D33" s="109"/>
      <c r="E33" s="110"/>
      <c r="F33" s="110"/>
      <c r="H33" s="103"/>
    </row>
    <row r="34" spans="1:6" s="100" customFormat="1" ht="15" customHeight="1">
      <c r="A34" s="93" t="s">
        <v>93</v>
      </c>
      <c r="B34" s="95"/>
      <c r="C34" s="95"/>
      <c r="D34" s="95"/>
      <c r="E34" s="111"/>
      <c r="F34" s="110"/>
    </row>
    <row r="35" spans="1:6" s="100" customFormat="1" ht="15" customHeight="1">
      <c r="A35" s="105" t="s">
        <v>94</v>
      </c>
      <c r="B35" s="102">
        <f>'Earned Incurred QTD-4'!B49</f>
        <v>44684</v>
      </c>
      <c r="C35" s="99">
        <v>0</v>
      </c>
      <c r="D35" s="99">
        <v>0</v>
      </c>
      <c r="E35" s="99">
        <v>0</v>
      </c>
      <c r="F35" s="102">
        <f>SUM(B35:E35)</f>
        <v>44684</v>
      </c>
    </row>
    <row r="36" spans="1:6" s="100" customFormat="1" ht="15" customHeight="1">
      <c r="A36" s="105" t="s">
        <v>95</v>
      </c>
      <c r="B36" s="99">
        <v>0</v>
      </c>
      <c r="C36" s="102">
        <v>166970</v>
      </c>
      <c r="D36" s="99">
        <v>0</v>
      </c>
      <c r="E36" s="99">
        <v>0</v>
      </c>
      <c r="F36" s="102">
        <f>SUM(B36:E36)</f>
        <v>166970</v>
      </c>
    </row>
    <row r="37" spans="1:6" s="100" customFormat="1" ht="15" customHeight="1" thickBot="1">
      <c r="A37" s="105" t="s">
        <v>79</v>
      </c>
      <c r="B37" s="106">
        <f>SUM(B35:B36)</f>
        <v>44684</v>
      </c>
      <c r="C37" s="106">
        <f>SUM(C35:C36)</f>
        <v>166970</v>
      </c>
      <c r="D37" s="116">
        <f>SUM(D35:D36)</f>
        <v>0</v>
      </c>
      <c r="E37" s="116">
        <f>SUM(E35:E36)</f>
        <v>0</v>
      </c>
      <c r="F37" s="108">
        <f>SUM(F35:F36)</f>
        <v>211654</v>
      </c>
    </row>
    <row r="38" spans="1:6" s="100" customFormat="1" ht="15" customHeight="1" thickTop="1">
      <c r="A38" s="105"/>
      <c r="B38" s="109"/>
      <c r="C38" s="109"/>
      <c r="D38" s="109"/>
      <c r="E38" s="110"/>
      <c r="F38" s="118"/>
    </row>
    <row r="39" spans="1:6" s="100" customFormat="1" ht="15" customHeight="1" thickBot="1">
      <c r="A39" s="93" t="s">
        <v>96</v>
      </c>
      <c r="B39" s="114">
        <f>B26-B32+B37</f>
        <v>831074</v>
      </c>
      <c r="C39" s="114">
        <f>C26-C32+C37</f>
        <v>-995973</v>
      </c>
      <c r="D39" s="114">
        <f>D26-D32+D37</f>
        <v>-292567</v>
      </c>
      <c r="E39" s="114">
        <f>E26-E32+E37</f>
        <v>-1897</v>
      </c>
      <c r="F39" s="115">
        <f>F26-F32+F37</f>
        <v>-459363</v>
      </c>
    </row>
    <row r="40" spans="1:6" s="100" customFormat="1" ht="15" customHeight="1" thickTop="1">
      <c r="A40" s="105"/>
      <c r="B40" s="109"/>
      <c r="C40" s="109"/>
      <c r="D40" s="109"/>
      <c r="E40" s="110"/>
      <c r="F40" s="110"/>
    </row>
    <row r="41" spans="1:6" s="100" customFormat="1" ht="15" customHeight="1">
      <c r="A41" s="119" t="s">
        <v>97</v>
      </c>
      <c r="B41" s="120"/>
      <c r="C41" s="120"/>
      <c r="D41" s="120"/>
      <c r="E41" s="110"/>
      <c r="F41" s="110"/>
    </row>
    <row r="42" spans="1:6" s="100" customFormat="1" ht="15" customHeight="1">
      <c r="A42" s="105" t="s">
        <v>27</v>
      </c>
      <c r="B42" s="102">
        <f>'Premiums QTD-5'!B18</f>
        <v>1728386</v>
      </c>
      <c r="C42" s="102">
        <f>'Premiums QTD-5'!C18</f>
        <v>2397392</v>
      </c>
      <c r="D42" s="99">
        <f>'Premiums QTD-5'!D18</f>
        <v>0</v>
      </c>
      <c r="E42" s="99">
        <f>'Premiums QTD-5'!E18</f>
        <v>0</v>
      </c>
      <c r="F42" s="102">
        <f>SUM(B42:E42)</f>
        <v>4125778</v>
      </c>
    </row>
    <row r="43" spans="1:6" s="100" customFormat="1" ht="15" customHeight="1">
      <c r="A43" s="105" t="s">
        <v>98</v>
      </c>
      <c r="B43" s="102">
        <f>'Losses Incurred QTD-6'!B18+'Losses Incurred QTD-6'!B24</f>
        <v>103720</v>
      </c>
      <c r="C43" s="102">
        <f>'Losses Incurred QTD-6'!C18+'Losses Incurred QTD-6'!C24</f>
        <v>1706827</v>
      </c>
      <c r="D43" s="102">
        <f>'Losses Incurred QTD-6'!D18+'Losses Incurred QTD-6'!D24</f>
        <v>212000</v>
      </c>
      <c r="E43" s="102">
        <f>'Losses Incurred QTD-6'!E18+'Losses Incurred QTD-6'!E24</f>
        <v>38627</v>
      </c>
      <c r="F43" s="102">
        <f>SUM(B43:E43)</f>
        <v>2061174</v>
      </c>
    </row>
    <row r="44" spans="1:6" s="100" customFormat="1" ht="15" customHeight="1">
      <c r="A44" s="105" t="s">
        <v>99</v>
      </c>
      <c r="B44" s="102">
        <f>'Loss Expenses QTD-7'!B18</f>
        <v>28059</v>
      </c>
      <c r="C44" s="102">
        <f>'Loss Expenses QTD-7'!C18</f>
        <v>281565</v>
      </c>
      <c r="D44" s="102">
        <f>'Loss Expenses QTD-7'!D18</f>
        <v>47747</v>
      </c>
      <c r="E44" s="102">
        <f>'Loss Expenses QTD-7'!E18</f>
        <v>24036</v>
      </c>
      <c r="F44" s="102">
        <f>SUM(B44:E44)</f>
        <v>381407</v>
      </c>
    </row>
    <row r="45" spans="1:6" s="100" customFormat="1" ht="15" customHeight="1">
      <c r="A45" s="105" t="s">
        <v>100</v>
      </c>
      <c r="B45" s="102">
        <f>'Earned Incurred QTD-4'!B41</f>
        <v>93700</v>
      </c>
      <c r="C45" s="99">
        <v>0</v>
      </c>
      <c r="D45" s="99">
        <v>0</v>
      </c>
      <c r="E45" s="99">
        <v>0</v>
      </c>
      <c r="F45" s="102">
        <f>SUM(B45:E45)</f>
        <v>93700</v>
      </c>
    </row>
    <row r="46" spans="1:7" s="100" customFormat="1" ht="15" customHeight="1">
      <c r="A46" s="105" t="s">
        <v>101</v>
      </c>
      <c r="B46" s="102">
        <f>'Earned Incurred QTD-4'!B33</f>
        <v>109683</v>
      </c>
      <c r="C46" s="99">
        <v>0</v>
      </c>
      <c r="D46" s="99">
        <v>0</v>
      </c>
      <c r="E46" s="99">
        <v>0</v>
      </c>
      <c r="F46" s="102">
        <f>SUM(B46:E46)</f>
        <v>109683</v>
      </c>
      <c r="G46" s="121"/>
    </row>
    <row r="47" spans="1:6" s="100" customFormat="1" ht="15" customHeight="1" thickBot="1">
      <c r="A47" s="122" t="s">
        <v>79</v>
      </c>
      <c r="B47" s="106">
        <f>SUM(B42:B46)</f>
        <v>2063548</v>
      </c>
      <c r="C47" s="106">
        <f>SUM(C42:C46)</f>
        <v>4385784</v>
      </c>
      <c r="D47" s="106">
        <f>SUM(D42:D46)</f>
        <v>259747</v>
      </c>
      <c r="E47" s="106">
        <f>SUM(E42:E46)</f>
        <v>62663</v>
      </c>
      <c r="F47" s="108">
        <f>SUM(F42:F46)</f>
        <v>6771742</v>
      </c>
    </row>
    <row r="48" spans="1:6" s="100" customFormat="1" ht="15" customHeight="1" thickTop="1">
      <c r="A48" s="105"/>
      <c r="B48" s="109"/>
      <c r="C48" s="109"/>
      <c r="D48" s="109"/>
      <c r="E48" s="110"/>
      <c r="F48" s="110"/>
    </row>
    <row r="49" spans="1:6" s="100" customFormat="1" ht="15" customHeight="1">
      <c r="A49" s="119" t="s">
        <v>102</v>
      </c>
      <c r="B49" s="120"/>
      <c r="C49" s="120"/>
      <c r="D49" s="120"/>
      <c r="E49" s="110"/>
      <c r="F49" s="110"/>
    </row>
    <row r="50" spans="1:6" s="100" customFormat="1" ht="15" customHeight="1">
      <c r="A50" s="105" t="s">
        <v>27</v>
      </c>
      <c r="B50" s="99">
        <f>'Premiums QTD-5'!B24</f>
        <v>0</v>
      </c>
      <c r="C50" s="102">
        <f>'Premiums QTD-5'!C24</f>
        <v>4327700</v>
      </c>
      <c r="D50" s="99">
        <f>'Premiums QTD-5'!D24</f>
        <v>0</v>
      </c>
      <c r="E50" s="99">
        <f>'Premiums QTD-5'!E24</f>
        <v>0</v>
      </c>
      <c r="F50" s="102">
        <f>SUM(B50:E50)</f>
        <v>4327700</v>
      </c>
    </row>
    <row r="51" spans="1:6" s="100" customFormat="1" ht="15" customHeight="1">
      <c r="A51" s="105" t="s">
        <v>98</v>
      </c>
      <c r="B51" s="99">
        <f>'Losses Incurred QTD-6'!B31</f>
        <v>0</v>
      </c>
      <c r="C51" s="102">
        <f>'Losses Incurred QTD-6'!C31</f>
        <v>961335</v>
      </c>
      <c r="D51" s="102">
        <f>'Losses Incurred QTD-6'!D31</f>
        <v>496355</v>
      </c>
      <c r="E51" s="102">
        <f>'Losses Incurred QTD-6'!E31</f>
        <v>38627</v>
      </c>
      <c r="F51" s="102">
        <f>SUM(B51:E51)</f>
        <v>1496317</v>
      </c>
    </row>
    <row r="52" spans="1:6" s="100" customFormat="1" ht="15" customHeight="1">
      <c r="A52" s="105" t="s">
        <v>103</v>
      </c>
      <c r="B52" s="99">
        <f>'Loss Expenses QTD-7'!B24</f>
        <v>0</v>
      </c>
      <c r="C52" s="102">
        <f>'Loss Expenses QTD-7'!C24</f>
        <v>195929</v>
      </c>
      <c r="D52" s="102">
        <f>'Loss Expenses QTD-7'!D24</f>
        <v>84596</v>
      </c>
      <c r="E52" s="102">
        <f>'Loss Expenses QTD-7'!E24</f>
        <v>30129</v>
      </c>
      <c r="F52" s="102">
        <f>SUM(B52:E52)</f>
        <v>310654</v>
      </c>
    </row>
    <row r="53" spans="1:6" s="100" customFormat="1" ht="15" customHeight="1">
      <c r="A53" s="105" t="s">
        <v>100</v>
      </c>
      <c r="B53" s="99">
        <v>0</v>
      </c>
      <c r="C53" s="102">
        <f>'Earned Incurred QTD-4'!B42</f>
        <v>60810</v>
      </c>
      <c r="D53" s="99">
        <v>0</v>
      </c>
      <c r="E53" s="99">
        <v>0</v>
      </c>
      <c r="F53" s="102">
        <f>SUM(B53:E53)</f>
        <v>60810</v>
      </c>
    </row>
    <row r="54" spans="1:6" s="100" customFormat="1" ht="15" customHeight="1">
      <c r="A54" s="105" t="s">
        <v>101</v>
      </c>
      <c r="B54" s="99">
        <v>0</v>
      </c>
      <c r="C54" s="102">
        <f>'Earned Incurred QTD-4'!B34</f>
        <v>126554</v>
      </c>
      <c r="D54" s="99">
        <v>0</v>
      </c>
      <c r="E54" s="99">
        <v>0</v>
      </c>
      <c r="F54" s="102">
        <f>SUM(B54:E54)</f>
        <v>126554</v>
      </c>
    </row>
    <row r="55" spans="1:6" s="100" customFormat="1" ht="15" customHeight="1" thickBot="1">
      <c r="A55" s="105" t="s">
        <v>79</v>
      </c>
      <c r="B55" s="107">
        <f>SUM(B50:B54)</f>
        <v>0</v>
      </c>
      <c r="C55" s="106">
        <f>SUM(C50:C54)</f>
        <v>5672328</v>
      </c>
      <c r="D55" s="106">
        <f>SUM(D50:D54)</f>
        <v>580951</v>
      </c>
      <c r="E55" s="106">
        <f>SUM(E50:E54)</f>
        <v>68756</v>
      </c>
      <c r="F55" s="108">
        <f>SUM(F50:F54)</f>
        <v>6322035</v>
      </c>
    </row>
    <row r="56" spans="1:6" s="100" customFormat="1" ht="15" customHeight="1" thickTop="1">
      <c r="A56" s="105"/>
      <c r="B56" s="109"/>
      <c r="C56" s="109"/>
      <c r="D56" s="109"/>
      <c r="E56" s="109"/>
      <c r="F56" s="24"/>
    </row>
    <row r="57" spans="1:6" s="100" customFormat="1" ht="15" customHeight="1" thickBot="1">
      <c r="A57" s="113" t="s">
        <v>104</v>
      </c>
      <c r="B57" s="123">
        <f>B39-B47+B55</f>
        <v>-1232474</v>
      </c>
      <c r="C57" s="123">
        <f>C39-C47+C55</f>
        <v>290571</v>
      </c>
      <c r="D57" s="123">
        <f>D39-D47+D55</f>
        <v>28637</v>
      </c>
      <c r="E57" s="123">
        <f>E39-E47+E55</f>
        <v>4196</v>
      </c>
      <c r="F57" s="123">
        <f>F39-F47+F55+1</f>
        <v>-909069</v>
      </c>
    </row>
    <row r="58" spans="1:6" s="100" customFormat="1" ht="15" customHeight="1" thickTop="1">
      <c r="A58" s="96"/>
      <c r="B58" s="96"/>
      <c r="C58" s="96"/>
      <c r="D58" s="109"/>
      <c r="E58" s="109"/>
      <c r="F58" s="102"/>
    </row>
    <row r="59" spans="1:6" s="100" customFormat="1" ht="15" customHeight="1">
      <c r="A59" s="124"/>
      <c r="D59" s="109"/>
      <c r="E59" s="109"/>
      <c r="F59" s="121"/>
    </row>
    <row r="60" spans="4:6" s="100" customFormat="1" ht="15" customHeight="1">
      <c r="D60" s="109"/>
      <c r="E60" s="109"/>
      <c r="F60" s="24"/>
    </row>
    <row r="61" spans="4:6" s="100" customFormat="1" ht="15" customHeight="1">
      <c r="D61" s="109"/>
      <c r="E61" s="109"/>
      <c r="F61" s="24"/>
    </row>
    <row r="62" spans="4:6" s="100" customFormat="1" ht="15" customHeight="1">
      <c r="D62" s="109"/>
      <c r="E62" s="109"/>
      <c r="F62" s="24"/>
    </row>
    <row r="63" spans="4:6" s="100" customFormat="1" ht="15" customHeight="1">
      <c r="D63" s="109"/>
      <c r="E63" s="109"/>
      <c r="F63" s="24"/>
    </row>
    <row r="64" spans="4:6" s="100" customFormat="1" ht="15" customHeight="1">
      <c r="D64" s="109"/>
      <c r="E64" s="109"/>
      <c r="F64" s="24"/>
    </row>
    <row r="65" spans="4:6" s="100" customFormat="1" ht="15" customHeight="1">
      <c r="D65" s="109"/>
      <c r="E65" s="109"/>
      <c r="F65" s="24"/>
    </row>
    <row r="66" spans="4:6" s="100" customFormat="1" ht="15" customHeight="1">
      <c r="D66" s="109"/>
      <c r="E66" s="109"/>
      <c r="F66" s="24"/>
    </row>
    <row r="67" spans="4:6" s="100" customFormat="1" ht="15" customHeight="1">
      <c r="D67" s="109"/>
      <c r="E67" s="109"/>
      <c r="F67" s="24"/>
    </row>
    <row r="68" spans="4:6" s="100" customFormat="1" ht="15" customHeight="1">
      <c r="D68" s="109"/>
      <c r="E68" s="109"/>
      <c r="F68" s="24"/>
    </row>
    <row r="69" spans="4:6" s="100" customFormat="1" ht="15" customHeight="1">
      <c r="D69" s="109"/>
      <c r="E69" s="109"/>
      <c r="F69" s="24"/>
    </row>
    <row r="70" spans="4:6" s="100" customFormat="1" ht="15" customHeight="1">
      <c r="D70" s="109"/>
      <c r="E70" s="109"/>
      <c r="F70" s="24"/>
    </row>
    <row r="71" spans="4:6" s="100" customFormat="1" ht="15" customHeight="1">
      <c r="D71" s="109"/>
      <c r="E71" s="109"/>
      <c r="F71" s="24"/>
    </row>
    <row r="72" spans="4:6" s="100" customFormat="1" ht="15" customHeight="1">
      <c r="D72" s="109"/>
      <c r="E72" s="109"/>
      <c r="F72" s="24"/>
    </row>
    <row r="73" spans="4:6" s="100" customFormat="1" ht="15" customHeight="1">
      <c r="D73" s="109"/>
      <c r="E73" s="109"/>
      <c r="F73" s="24"/>
    </row>
    <row r="74" spans="4:6" s="100" customFormat="1" ht="15" customHeight="1">
      <c r="D74" s="109"/>
      <c r="E74" s="109"/>
      <c r="F74" s="24"/>
    </row>
    <row r="75" spans="4:6" s="100" customFormat="1" ht="15" customHeight="1">
      <c r="D75" s="109"/>
      <c r="E75" s="109"/>
      <c r="F75" s="24"/>
    </row>
    <row r="76" spans="4:6" s="100" customFormat="1" ht="15" customHeight="1">
      <c r="D76" s="109"/>
      <c r="E76" s="109"/>
      <c r="F76" s="24"/>
    </row>
    <row r="77" spans="4:6" s="100" customFormat="1" ht="15" customHeight="1">
      <c r="D77" s="109"/>
      <c r="E77" s="109"/>
      <c r="F77" s="24"/>
    </row>
    <row r="78" spans="4:6" s="100" customFormat="1" ht="15" customHeight="1">
      <c r="D78" s="109"/>
      <c r="E78" s="109"/>
      <c r="F78" s="24"/>
    </row>
    <row r="79" spans="4:6" s="100" customFormat="1" ht="15" customHeight="1">
      <c r="D79" s="109"/>
      <c r="E79" s="109"/>
      <c r="F79" s="24"/>
    </row>
    <row r="80" spans="4:6" s="100" customFormat="1" ht="15" customHeight="1">
      <c r="D80" s="109"/>
      <c r="E80" s="109"/>
      <c r="F80" s="24"/>
    </row>
    <row r="81" spans="4:6" s="100" customFormat="1" ht="15" customHeight="1">
      <c r="D81" s="109"/>
      <c r="E81" s="109"/>
      <c r="F81" s="24"/>
    </row>
    <row r="82" spans="4:6" s="100" customFormat="1" ht="15" customHeight="1">
      <c r="D82" s="109"/>
      <c r="E82" s="109"/>
      <c r="F82" s="24"/>
    </row>
    <row r="83" spans="4:6" s="100" customFormat="1" ht="15" customHeight="1">
      <c r="D83" s="109"/>
      <c r="E83" s="109"/>
      <c r="F83" s="24"/>
    </row>
    <row r="84" spans="4:6" s="100" customFormat="1" ht="15" customHeight="1">
      <c r="D84" s="109"/>
      <c r="E84" s="109"/>
      <c r="F84" s="24"/>
    </row>
    <row r="85" spans="4:6" s="100" customFormat="1" ht="15" customHeight="1">
      <c r="D85" s="109"/>
      <c r="E85" s="109"/>
      <c r="F85" s="24"/>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&amp;C&amp;"Century Schoolbook,Regular"Page 3</oddFooter>
  </headerFooter>
</worksheet>
</file>

<file path=xl/worksheets/sheet4.xml><?xml version="1.0" encoding="utf-8"?>
<worksheet xmlns="http://schemas.openxmlformats.org/spreadsheetml/2006/main" xmlns:r="http://schemas.openxmlformats.org/officeDocument/2006/relationships">
  <dimension ref="A1:H161"/>
  <sheetViews>
    <sheetView zoomScalePageLayoutView="0" workbookViewId="0" topLeftCell="A1">
      <selection activeCell="A1" sqref="A1:D1"/>
    </sheetView>
  </sheetViews>
  <sheetFormatPr defaultColWidth="15.7109375" defaultRowHeight="15" customHeight="1"/>
  <cols>
    <col min="1" max="1" width="60.7109375" style="185" customWidth="1"/>
    <col min="2" max="4" width="18.7109375" style="183" customWidth="1"/>
    <col min="5" max="5" width="15.7109375" style="184" customWidth="1"/>
    <col min="6" max="16384" width="15.7109375" style="185" customWidth="1"/>
  </cols>
  <sheetData>
    <row r="1" spans="1:5" s="129" customFormat="1" ht="30" customHeight="1">
      <c r="A1" s="317" t="s">
        <v>0</v>
      </c>
      <c r="B1" s="318"/>
      <c r="C1" s="318"/>
      <c r="D1" s="319"/>
      <c r="E1" s="128"/>
    </row>
    <row r="2" spans="1:5" s="131" customFormat="1" ht="15" customHeight="1">
      <c r="A2" s="320"/>
      <c r="B2" s="321"/>
      <c r="C2" s="321"/>
      <c r="D2" s="322"/>
      <c r="E2" s="130"/>
    </row>
    <row r="3" spans="1:5" s="131" customFormat="1" ht="15" customHeight="1">
      <c r="A3" s="323" t="s">
        <v>105</v>
      </c>
      <c r="B3" s="324"/>
      <c r="C3" s="324"/>
      <c r="D3" s="325"/>
      <c r="E3" s="130"/>
    </row>
    <row r="4" spans="1:5" s="131" customFormat="1" ht="15" customHeight="1">
      <c r="A4" s="323" t="s">
        <v>106</v>
      </c>
      <c r="B4" s="324"/>
      <c r="C4" s="324"/>
      <c r="D4" s="325"/>
      <c r="E4" s="130"/>
    </row>
    <row r="5" spans="1:5" s="131" customFormat="1" ht="15" customHeight="1">
      <c r="A5" s="323" t="s">
        <v>107</v>
      </c>
      <c r="B5" s="324"/>
      <c r="C5" s="324"/>
      <c r="D5" s="325"/>
      <c r="E5" s="130"/>
    </row>
    <row r="6" spans="1:5" s="131" customFormat="1" ht="15" customHeight="1">
      <c r="A6" s="132"/>
      <c r="B6" s="133"/>
      <c r="C6" s="133"/>
      <c r="D6" s="134"/>
      <c r="E6" s="130"/>
    </row>
    <row r="7" spans="1:5" s="137" customFormat="1" ht="15" customHeight="1">
      <c r="A7" s="135"/>
      <c r="B7" s="133"/>
      <c r="C7" s="133"/>
      <c r="D7" s="134"/>
      <c r="E7" s="136"/>
    </row>
    <row r="8" spans="1:5" s="137" customFormat="1" ht="15" customHeight="1">
      <c r="A8" s="138" t="s">
        <v>108</v>
      </c>
      <c r="B8" s="139" t="s">
        <v>109</v>
      </c>
      <c r="C8" s="140"/>
      <c r="D8" s="141"/>
      <c r="E8" s="136"/>
    </row>
    <row r="9" spans="1:5" s="137" customFormat="1" ht="15" customHeight="1">
      <c r="A9" s="138"/>
      <c r="B9" s="142" t="s">
        <v>42</v>
      </c>
      <c r="C9" s="143"/>
      <c r="D9" s="144"/>
      <c r="E9" s="136"/>
    </row>
    <row r="10" spans="1:5" s="137" customFormat="1" ht="15" customHeight="1">
      <c r="A10" s="145"/>
      <c r="B10" s="146" t="s">
        <v>29</v>
      </c>
      <c r="C10" s="147"/>
      <c r="D10" s="148"/>
      <c r="E10" s="136"/>
    </row>
    <row r="11" spans="1:5" s="137" customFormat="1" ht="15" customHeight="1">
      <c r="A11" s="149" t="s">
        <v>110</v>
      </c>
      <c r="B11" s="150"/>
      <c r="C11" s="19">
        <f>'Premiums QTD-5'!F12</f>
        <v>1904561</v>
      </c>
      <c r="D11" s="148"/>
      <c r="E11" s="136"/>
    </row>
    <row r="12" spans="1:5" s="137" customFormat="1" ht="15" customHeight="1">
      <c r="A12" s="149"/>
      <c r="B12" s="150"/>
      <c r="C12" s="24"/>
      <c r="D12" s="148"/>
      <c r="E12" s="136"/>
    </row>
    <row r="13" spans="1:5" s="137" customFormat="1" ht="15" customHeight="1">
      <c r="A13" s="151" t="s">
        <v>111</v>
      </c>
      <c r="B13" s="152">
        <f>'Premiums QTD-5'!F18</f>
        <v>4125778</v>
      </c>
      <c r="C13" s="153"/>
      <c r="D13" s="148"/>
      <c r="E13" s="136"/>
    </row>
    <row r="14" spans="1:5" s="137" customFormat="1" ht="15" customHeight="1">
      <c r="A14" s="151" t="s">
        <v>112</v>
      </c>
      <c r="B14" s="154">
        <f>'Premiums QTD-5'!F24</f>
        <v>4327700</v>
      </c>
      <c r="C14" s="153"/>
      <c r="D14" s="148"/>
      <c r="E14" s="136"/>
    </row>
    <row r="15" spans="1:5" s="137" customFormat="1" ht="15" customHeight="1">
      <c r="A15" s="151" t="s">
        <v>113</v>
      </c>
      <c r="B15" s="150"/>
      <c r="C15" s="155">
        <f>B14-B13</f>
        <v>201922</v>
      </c>
      <c r="D15" s="148"/>
      <c r="E15" s="136"/>
    </row>
    <row r="16" spans="1:5" s="137" customFormat="1" ht="15" customHeight="1">
      <c r="A16" s="149" t="s">
        <v>114</v>
      </c>
      <c r="B16" s="150"/>
      <c r="C16" s="153"/>
      <c r="D16" s="156">
        <f>C11+C15</f>
        <v>2106483</v>
      </c>
      <c r="E16" s="136"/>
    </row>
    <row r="17" spans="1:4" s="137" customFormat="1" ht="15" customHeight="1">
      <c r="A17" s="151" t="s">
        <v>115</v>
      </c>
      <c r="B17" s="150"/>
      <c r="C17" s="157">
        <f>'[1]Loss Expenses Paid QTD-10'!E36</f>
        <v>1152878</v>
      </c>
      <c r="D17" s="148"/>
    </row>
    <row r="18" spans="1:4" s="137" customFormat="1" ht="15" customHeight="1">
      <c r="A18" s="151" t="s">
        <v>116</v>
      </c>
      <c r="B18" s="150"/>
      <c r="C18" s="155">
        <f>-'[1]1Q18'!F275</f>
        <v>1600</v>
      </c>
      <c r="D18" s="148"/>
    </row>
    <row r="19" spans="1:5" s="137" customFormat="1" ht="15" customHeight="1">
      <c r="A19" s="149" t="s">
        <v>117</v>
      </c>
      <c r="B19" s="150"/>
      <c r="C19" s="157">
        <f>C17-C18</f>
        <v>1151278</v>
      </c>
      <c r="D19" s="148"/>
      <c r="E19" s="136"/>
    </row>
    <row r="20" spans="1:5" s="137" customFormat="1" ht="15" customHeight="1">
      <c r="A20" s="151" t="s">
        <v>118</v>
      </c>
      <c r="B20" s="152">
        <f>'Losses Incurred QTD-6'!F18+'Losses Incurred QTD-6'!F24</f>
        <v>2061174</v>
      </c>
      <c r="C20" s="153" t="s">
        <v>29</v>
      </c>
      <c r="D20" s="148"/>
      <c r="E20" s="136"/>
    </row>
    <row r="21" spans="1:5" s="137" customFormat="1" ht="15" customHeight="1">
      <c r="A21" s="151" t="s">
        <v>119</v>
      </c>
      <c r="B21" s="154">
        <f>'Losses Incurred QTD-6'!F31</f>
        <v>1496317</v>
      </c>
      <c r="C21" s="153"/>
      <c r="D21" s="148"/>
      <c r="E21" s="136"/>
    </row>
    <row r="22" spans="1:5" s="137" customFormat="1" ht="15" customHeight="1">
      <c r="A22" s="151" t="s">
        <v>120</v>
      </c>
      <c r="B22" s="158"/>
      <c r="C22" s="159">
        <f>B20-B21</f>
        <v>564857</v>
      </c>
      <c r="D22" s="148"/>
      <c r="E22" s="136"/>
    </row>
    <row r="23" spans="1:8" s="137" customFormat="1" ht="15" customHeight="1">
      <c r="A23" s="149" t="s">
        <v>121</v>
      </c>
      <c r="B23" s="150"/>
      <c r="C23" s="153"/>
      <c r="D23" s="160">
        <f>C19+C22</f>
        <v>1716135</v>
      </c>
      <c r="E23" s="153"/>
      <c r="H23" s="137" t="s">
        <v>122</v>
      </c>
    </row>
    <row r="24" spans="1:5" s="137" customFormat="1" ht="15" customHeight="1">
      <c r="A24" s="151" t="s">
        <v>123</v>
      </c>
      <c r="B24" s="150"/>
      <c r="C24" s="157">
        <f>'[1]Loss Expenses Paid QTD-10'!C36</f>
        <v>74800</v>
      </c>
      <c r="D24" s="148"/>
      <c r="E24" s="161"/>
    </row>
    <row r="25" spans="1:5" s="137" customFormat="1" ht="15" customHeight="1">
      <c r="A25" s="151" t="s">
        <v>124</v>
      </c>
      <c r="B25" s="150"/>
      <c r="C25" s="155">
        <f>'[1]Loss Expenses Paid QTD-10'!I36</f>
        <v>138698</v>
      </c>
      <c r="D25" s="148"/>
      <c r="E25" s="161"/>
    </row>
    <row r="26" spans="1:5" s="137" customFormat="1" ht="15" customHeight="1">
      <c r="A26" s="149" t="s">
        <v>125</v>
      </c>
      <c r="B26" s="150"/>
      <c r="C26" s="157">
        <f>C24+C25</f>
        <v>213498</v>
      </c>
      <c r="D26" s="148"/>
      <c r="E26" s="153"/>
    </row>
    <row r="27" spans="1:5" s="137" customFormat="1" ht="15" customHeight="1">
      <c r="A27" s="151" t="s">
        <v>126</v>
      </c>
      <c r="B27" s="152">
        <f>'Loss Expenses QTD-7'!F18</f>
        <v>381407</v>
      </c>
      <c r="C27" s="153"/>
      <c r="D27" s="148"/>
      <c r="E27" s="161"/>
    </row>
    <row r="28" spans="1:5" s="137" customFormat="1" ht="15" customHeight="1">
      <c r="A28" s="151" t="s">
        <v>127</v>
      </c>
      <c r="B28" s="154">
        <f>'Loss Expenses QTD-7'!F24</f>
        <v>310654</v>
      </c>
      <c r="C28" s="153"/>
      <c r="D28" s="148"/>
      <c r="E28" s="153"/>
    </row>
    <row r="29" spans="1:5" s="137" customFormat="1" ht="15" customHeight="1">
      <c r="A29" s="151" t="s">
        <v>128</v>
      </c>
      <c r="B29" s="150"/>
      <c r="C29" s="159">
        <f>B27-B28</f>
        <v>70753</v>
      </c>
      <c r="D29" s="148"/>
      <c r="E29" s="161"/>
    </row>
    <row r="30" spans="1:5" s="137" customFormat="1" ht="15" customHeight="1">
      <c r="A30" s="149" t="s">
        <v>129</v>
      </c>
      <c r="B30" s="150"/>
      <c r="C30" s="153"/>
      <c r="D30" s="162">
        <f>C26+C29</f>
        <v>284251</v>
      </c>
      <c r="E30" s="153"/>
    </row>
    <row r="31" spans="1:5" s="137" customFormat="1" ht="15" customHeight="1">
      <c r="A31" s="149" t="s">
        <v>130</v>
      </c>
      <c r="B31" s="150"/>
      <c r="C31" s="153"/>
      <c r="D31" s="163">
        <f>D23+D30</f>
        <v>2000386</v>
      </c>
      <c r="E31" s="153"/>
    </row>
    <row r="32" spans="1:5" s="137" customFormat="1" ht="15" customHeight="1">
      <c r="A32" s="151" t="s">
        <v>131</v>
      </c>
      <c r="B32" s="150"/>
      <c r="C32" s="157">
        <f>10500+10500+11370-2556</f>
        <v>29814</v>
      </c>
      <c r="D32" s="148"/>
      <c r="E32" s="161"/>
    </row>
    <row r="33" spans="1:5" s="137" customFormat="1" ht="15" customHeight="1">
      <c r="A33" s="151" t="s">
        <v>132</v>
      </c>
      <c r="B33" s="152">
        <f>-'[1]1Q18'!$F$120</f>
        <v>109683</v>
      </c>
      <c r="C33" s="153"/>
      <c r="D33" s="148"/>
      <c r="E33" s="136"/>
    </row>
    <row r="34" spans="1:5" s="137" customFormat="1" ht="15" customHeight="1">
      <c r="A34" s="151" t="s">
        <v>133</v>
      </c>
      <c r="B34" s="154">
        <v>126554</v>
      </c>
      <c r="C34" s="153"/>
      <c r="D34" s="148"/>
      <c r="E34" s="136"/>
    </row>
    <row r="35" spans="1:5" s="137" customFormat="1" ht="15" customHeight="1">
      <c r="A35" s="151" t="s">
        <v>134</v>
      </c>
      <c r="B35" s="150"/>
      <c r="C35" s="159">
        <f>B33-B34</f>
        <v>-16871</v>
      </c>
      <c r="D35" s="148"/>
      <c r="E35" s="136"/>
    </row>
    <row r="36" spans="1:6" s="137" customFormat="1" ht="15" customHeight="1">
      <c r="A36" s="149" t="s">
        <v>135</v>
      </c>
      <c r="B36" s="150"/>
      <c r="C36" s="153" t="s">
        <v>29</v>
      </c>
      <c r="D36" s="160">
        <f>C32+C35</f>
        <v>12943</v>
      </c>
      <c r="E36" s="136"/>
      <c r="F36" s="164"/>
    </row>
    <row r="37" spans="1:5" s="137" customFormat="1" ht="15" customHeight="1">
      <c r="A37" s="151" t="s">
        <v>136</v>
      </c>
      <c r="B37" s="150"/>
      <c r="C37" s="157">
        <f>'[1]1Q18'!F366</f>
        <v>152840</v>
      </c>
      <c r="D37" s="148"/>
      <c r="E37" s="136"/>
    </row>
    <row r="38" spans="1:5" s="137" customFormat="1" ht="15" customHeight="1">
      <c r="A38" s="151" t="s">
        <v>137</v>
      </c>
      <c r="B38" s="150"/>
      <c r="C38" s="157">
        <f>'[1]1Q18'!F376</f>
        <v>33418</v>
      </c>
      <c r="D38" s="148"/>
      <c r="E38" s="165"/>
    </row>
    <row r="39" spans="1:6" s="137" customFormat="1" ht="15" customHeight="1">
      <c r="A39" s="151" t="s">
        <v>138</v>
      </c>
      <c r="B39" s="150"/>
      <c r="C39" s="155">
        <f>'[1]1Q18'!F578-C43</f>
        <v>823919</v>
      </c>
      <c r="D39" s="148"/>
      <c r="E39" s="165"/>
      <c r="F39" s="136"/>
    </row>
    <row r="40" spans="1:6" s="137" customFormat="1" ht="15" customHeight="1">
      <c r="A40" s="149" t="s">
        <v>139</v>
      </c>
      <c r="B40" s="150"/>
      <c r="C40" s="157">
        <f>SUM(C37:C39)</f>
        <v>1010177</v>
      </c>
      <c r="D40" s="148"/>
      <c r="E40" s="165"/>
      <c r="F40" s="136"/>
    </row>
    <row r="41" spans="1:5" s="137" customFormat="1" ht="15" customHeight="1">
      <c r="A41" s="151" t="s">
        <v>132</v>
      </c>
      <c r="B41" s="152">
        <f>-'[1]1Q18'!$F$135</f>
        <v>93700</v>
      </c>
      <c r="C41" s="153"/>
      <c r="D41" s="148"/>
      <c r="E41" s="165"/>
    </row>
    <row r="42" spans="1:5" s="137" customFormat="1" ht="15" customHeight="1">
      <c r="A42" s="151" t="s">
        <v>133</v>
      </c>
      <c r="B42" s="154">
        <v>60810</v>
      </c>
      <c r="C42" s="153" t="s">
        <v>29</v>
      </c>
      <c r="D42" s="148"/>
      <c r="E42" s="136"/>
    </row>
    <row r="43" spans="1:5" s="137" customFormat="1" ht="15" customHeight="1">
      <c r="A43" s="151" t="s">
        <v>140</v>
      </c>
      <c r="B43" s="150"/>
      <c r="C43" s="159">
        <f>+B41-B42</f>
        <v>32890</v>
      </c>
      <c r="D43" s="148"/>
      <c r="E43" s="136"/>
    </row>
    <row r="44" spans="1:6" s="137" customFormat="1" ht="15" customHeight="1">
      <c r="A44" s="149" t="s">
        <v>141</v>
      </c>
      <c r="B44" s="150"/>
      <c r="C44" s="153"/>
      <c r="D44" s="162">
        <f>SUM(C40:C43)</f>
        <v>1043067</v>
      </c>
      <c r="E44" s="136"/>
      <c r="F44" s="136"/>
    </row>
    <row r="45" spans="1:6" s="137" customFormat="1" ht="15" customHeight="1">
      <c r="A45" s="149" t="s">
        <v>142</v>
      </c>
      <c r="B45" s="150"/>
      <c r="C45" s="153"/>
      <c r="D45" s="162">
        <f>SUM(D36:D44)</f>
        <v>1056010</v>
      </c>
      <c r="E45" s="136"/>
      <c r="F45" s="166"/>
    </row>
    <row r="46" spans="1:6" s="137" customFormat="1" ht="15" customHeight="1">
      <c r="A46" s="149" t="s">
        <v>143</v>
      </c>
      <c r="B46" s="150"/>
      <c r="C46" s="153"/>
      <c r="D46" s="167">
        <f>+D31+D45</f>
        <v>3056396</v>
      </c>
      <c r="E46" s="136"/>
      <c r="F46" s="166"/>
    </row>
    <row r="47" spans="1:6" s="137" customFormat="1" ht="15" customHeight="1">
      <c r="A47" s="149" t="s">
        <v>144</v>
      </c>
      <c r="B47" s="150"/>
      <c r="C47" s="153"/>
      <c r="D47" s="163">
        <f>D16-D31-D45</f>
        <v>-949913</v>
      </c>
      <c r="E47" s="168"/>
      <c r="F47" s="136"/>
    </row>
    <row r="48" spans="1:4" s="137" customFormat="1" ht="15" customHeight="1">
      <c r="A48" s="151" t="s">
        <v>145</v>
      </c>
      <c r="B48" s="150"/>
      <c r="C48" s="157">
        <f>-'[1]1Q18'!F249-C51</f>
        <v>37974</v>
      </c>
      <c r="D48" s="148"/>
    </row>
    <row r="49" spans="1:5" s="137" customFormat="1" ht="15" customHeight="1">
      <c r="A49" s="151" t="s">
        <v>146</v>
      </c>
      <c r="B49" s="152">
        <f>'[1]1Q18'!$F$35</f>
        <v>44684</v>
      </c>
      <c r="C49" s="153"/>
      <c r="D49" s="148"/>
      <c r="E49" s="136"/>
    </row>
    <row r="50" spans="1:5" s="137" customFormat="1" ht="15" customHeight="1">
      <c r="A50" s="151" t="s">
        <v>147</v>
      </c>
      <c r="B50" s="154">
        <v>38132</v>
      </c>
      <c r="C50" s="153"/>
      <c r="D50" s="148"/>
      <c r="E50" s="136"/>
    </row>
    <row r="51" spans="1:5" s="137" customFormat="1" ht="15" customHeight="1">
      <c r="A51" s="151" t="s">
        <v>148</v>
      </c>
      <c r="B51" s="150"/>
      <c r="C51" s="159">
        <f>B49-B50</f>
        <v>6552</v>
      </c>
      <c r="D51" s="148"/>
      <c r="E51" s="136"/>
    </row>
    <row r="52" spans="1:5" s="137" customFormat="1" ht="15" customHeight="1">
      <c r="A52" s="149" t="s">
        <v>149</v>
      </c>
      <c r="B52" s="150"/>
      <c r="C52" s="153"/>
      <c r="D52" s="162">
        <f>C48+C51</f>
        <v>44526</v>
      </c>
      <c r="E52" s="136"/>
    </row>
    <row r="53" spans="1:5" s="137" customFormat="1" ht="15" customHeight="1">
      <c r="A53" s="151" t="s">
        <v>150</v>
      </c>
      <c r="B53" s="150"/>
      <c r="C53" s="153"/>
      <c r="D53" s="169">
        <f>-'[1]1Q18'!F256</f>
        <v>-1427</v>
      </c>
      <c r="E53" s="136"/>
    </row>
    <row r="54" spans="1:5" s="137" customFormat="1" ht="15" customHeight="1">
      <c r="A54" s="149" t="s">
        <v>151</v>
      </c>
      <c r="B54" s="150"/>
      <c r="C54" s="153"/>
      <c r="D54" s="162">
        <f>SUM(D52:D53)</f>
        <v>43099</v>
      </c>
      <c r="E54" s="136"/>
    </row>
    <row r="55" spans="1:5" s="137" customFormat="1" ht="15" customHeight="1">
      <c r="A55" s="170" t="s">
        <v>152</v>
      </c>
      <c r="B55" s="150"/>
      <c r="C55" s="153"/>
      <c r="D55" s="162">
        <f>-'[1]1Q18'!F259</f>
        <v>3855</v>
      </c>
      <c r="E55" s="136"/>
    </row>
    <row r="56" spans="1:6" s="137" customFormat="1" ht="15" customHeight="1">
      <c r="A56" s="171" t="s">
        <v>153</v>
      </c>
      <c r="B56" s="172"/>
      <c r="C56" s="173"/>
      <c r="D56" s="167">
        <f>D47+D54+D55</f>
        <v>-902959</v>
      </c>
      <c r="E56" s="168"/>
      <c r="F56" s="164"/>
    </row>
    <row r="57" spans="1:5" s="137" customFormat="1" ht="15" customHeight="1">
      <c r="A57" s="174"/>
      <c r="B57" s="175"/>
      <c r="C57" s="175"/>
      <c r="D57" s="176"/>
      <c r="E57" s="136"/>
    </row>
    <row r="58" spans="1:5" s="137" customFormat="1" ht="15" customHeight="1">
      <c r="A58" s="124"/>
      <c r="B58" s="175"/>
      <c r="C58" s="175"/>
      <c r="D58" s="177"/>
      <c r="E58" s="136"/>
    </row>
    <row r="59" spans="1:5" s="137" customFormat="1" ht="15" customHeight="1">
      <c r="A59" s="174"/>
      <c r="B59" s="175"/>
      <c r="C59" s="175"/>
      <c r="D59" s="175"/>
      <c r="E59" s="136"/>
    </row>
    <row r="60" spans="1:5" s="137" customFormat="1" ht="15" customHeight="1">
      <c r="A60" s="174"/>
      <c r="B60" s="175"/>
      <c r="C60" s="175"/>
      <c r="D60" s="175"/>
      <c r="E60" s="136"/>
    </row>
    <row r="61" spans="1:5" s="137" customFormat="1" ht="15" customHeight="1">
      <c r="A61" s="174"/>
      <c r="B61" s="175"/>
      <c r="C61" s="175"/>
      <c r="D61" s="175"/>
      <c r="E61" s="136"/>
    </row>
    <row r="62" spans="1:5" s="137" customFormat="1" ht="15" customHeight="1">
      <c r="A62" s="174"/>
      <c r="B62" s="175"/>
      <c r="C62" s="175"/>
      <c r="D62" s="175"/>
      <c r="E62" s="136"/>
    </row>
    <row r="63" spans="1:5" s="137" customFormat="1" ht="15" customHeight="1">
      <c r="A63" s="174"/>
      <c r="B63" s="175"/>
      <c r="C63" s="175"/>
      <c r="D63" s="175"/>
      <c r="E63" s="136"/>
    </row>
    <row r="64" spans="1:5" s="137" customFormat="1" ht="15" customHeight="1">
      <c r="A64" s="174"/>
      <c r="B64" s="178"/>
      <c r="C64" s="175"/>
      <c r="D64" s="175"/>
      <c r="E64" s="136"/>
    </row>
    <row r="65" spans="1:5" s="137" customFormat="1" ht="15" customHeight="1">
      <c r="A65" s="174"/>
      <c r="B65" s="178"/>
      <c r="C65" s="175"/>
      <c r="D65" s="175"/>
      <c r="E65" s="136"/>
    </row>
    <row r="66" spans="1:5" s="137" customFormat="1" ht="15" customHeight="1">
      <c r="A66" s="174"/>
      <c r="B66" s="178"/>
      <c r="C66" s="175"/>
      <c r="D66" s="175"/>
      <c r="E66" s="136"/>
    </row>
    <row r="67" spans="1:5" s="137" customFormat="1" ht="15" customHeight="1">
      <c r="A67" s="174"/>
      <c r="B67" s="178"/>
      <c r="C67" s="179"/>
      <c r="D67" s="175"/>
      <c r="E67" s="136"/>
    </row>
    <row r="68" spans="1:5" s="137" customFormat="1" ht="15" customHeight="1">
      <c r="A68" s="174"/>
      <c r="B68" s="178"/>
      <c r="C68" s="175"/>
      <c r="D68" s="175"/>
      <c r="E68" s="136"/>
    </row>
    <row r="69" spans="2:5" s="137" customFormat="1" ht="15" customHeight="1">
      <c r="B69" s="178"/>
      <c r="C69" s="175"/>
      <c r="D69" s="175"/>
      <c r="E69" s="136"/>
    </row>
    <row r="70" spans="1:5" s="137" customFormat="1" ht="15" customHeight="1">
      <c r="A70" s="174"/>
      <c r="B70" s="178"/>
      <c r="C70" s="175"/>
      <c r="D70" s="175"/>
      <c r="E70" s="136"/>
    </row>
    <row r="71" spans="1:5" s="137" customFormat="1" ht="15" customHeight="1">
      <c r="A71" s="174"/>
      <c r="B71" s="178"/>
      <c r="C71" s="175"/>
      <c r="D71" s="175"/>
      <c r="E71" s="136"/>
    </row>
    <row r="72" spans="1:5" s="137" customFormat="1" ht="15" customHeight="1">
      <c r="A72" s="174"/>
      <c r="B72" s="180"/>
      <c r="C72" s="175"/>
      <c r="D72" s="175"/>
      <c r="E72" s="136"/>
    </row>
    <row r="73" spans="1:5" s="137" customFormat="1" ht="15" customHeight="1">
      <c r="A73" s="174"/>
      <c r="B73" s="175"/>
      <c r="C73" s="179"/>
      <c r="D73" s="175"/>
      <c r="E73" s="136"/>
    </row>
    <row r="74" spans="1:5" s="137" customFormat="1" ht="15" customHeight="1">
      <c r="A74" s="174"/>
      <c r="B74" s="175"/>
      <c r="C74" s="175"/>
      <c r="D74" s="175"/>
      <c r="E74" s="136"/>
    </row>
    <row r="75" spans="1:5" s="137" customFormat="1" ht="15" customHeight="1">
      <c r="A75" s="174"/>
      <c r="B75" s="175"/>
      <c r="C75" s="175"/>
      <c r="D75" s="175"/>
      <c r="E75" s="136"/>
    </row>
    <row r="76" spans="1:5" s="137" customFormat="1" ht="15" customHeight="1">
      <c r="A76" s="174"/>
      <c r="B76" s="175"/>
      <c r="C76" s="175"/>
      <c r="D76" s="175"/>
      <c r="E76" s="136"/>
    </row>
    <row r="77" spans="1:5" s="137" customFormat="1" ht="15" customHeight="1">
      <c r="A77" s="174"/>
      <c r="B77" s="175"/>
      <c r="C77" s="175"/>
      <c r="D77" s="175"/>
      <c r="E77" s="136"/>
    </row>
    <row r="78" spans="1:5" s="137" customFormat="1" ht="15" customHeight="1">
      <c r="A78" s="174"/>
      <c r="B78" s="175"/>
      <c r="C78" s="175"/>
      <c r="D78" s="175"/>
      <c r="E78" s="136"/>
    </row>
    <row r="79" spans="1:5" s="137" customFormat="1" ht="15" customHeight="1">
      <c r="A79" s="174"/>
      <c r="B79" s="175"/>
      <c r="C79" s="175"/>
      <c r="D79" s="175"/>
      <c r="E79" s="136"/>
    </row>
    <row r="80" spans="1:5" s="137" customFormat="1" ht="15" customHeight="1">
      <c r="A80" s="174"/>
      <c r="B80" s="175"/>
      <c r="C80" s="175"/>
      <c r="D80" s="175"/>
      <c r="E80" s="136"/>
    </row>
    <row r="81" spans="1:5" s="137" customFormat="1" ht="15" customHeight="1">
      <c r="A81" s="174"/>
      <c r="B81" s="175"/>
      <c r="C81" s="175"/>
      <c r="D81" s="175"/>
      <c r="E81" s="136"/>
    </row>
    <row r="82" spans="1:5" s="137" customFormat="1" ht="15" customHeight="1">
      <c r="A82" s="174"/>
      <c r="B82" s="175"/>
      <c r="C82" s="175"/>
      <c r="D82" s="175"/>
      <c r="E82" s="136"/>
    </row>
    <row r="83" spans="1:5" s="137" customFormat="1" ht="15" customHeight="1">
      <c r="A83" s="174"/>
      <c r="B83" s="175"/>
      <c r="C83" s="175"/>
      <c r="D83" s="175"/>
      <c r="E83" s="136"/>
    </row>
    <row r="84" spans="1:5" s="137" customFormat="1" ht="15" customHeight="1">
      <c r="A84" s="174"/>
      <c r="B84" s="175"/>
      <c r="C84" s="175"/>
      <c r="D84" s="175"/>
      <c r="E84" s="136"/>
    </row>
    <row r="85" spans="1:5" s="137" customFormat="1" ht="15" customHeight="1">
      <c r="A85" s="174"/>
      <c r="B85" s="175"/>
      <c r="C85" s="175"/>
      <c r="D85" s="175"/>
      <c r="E85" s="136"/>
    </row>
    <row r="86" spans="1:5" s="137" customFormat="1" ht="15" customHeight="1">
      <c r="A86" s="174"/>
      <c r="B86" s="175"/>
      <c r="C86" s="175"/>
      <c r="D86" s="175"/>
      <c r="E86" s="136"/>
    </row>
    <row r="87" spans="1:5" s="137" customFormat="1" ht="15" customHeight="1">
      <c r="A87" s="174"/>
      <c r="B87" s="175"/>
      <c r="C87" s="175"/>
      <c r="D87" s="175"/>
      <c r="E87" s="136"/>
    </row>
    <row r="88" spans="1:5" s="137" customFormat="1" ht="15" customHeight="1">
      <c r="A88" s="174"/>
      <c r="B88" s="175"/>
      <c r="C88" s="175"/>
      <c r="D88" s="175"/>
      <c r="E88" s="136"/>
    </row>
    <row r="89" spans="1:5" s="137" customFormat="1" ht="15" customHeight="1">
      <c r="A89" s="174"/>
      <c r="B89" s="175"/>
      <c r="C89" s="180"/>
      <c r="D89" s="180"/>
      <c r="E89" s="136"/>
    </row>
    <row r="90" spans="1:5" s="137" customFormat="1" ht="15" customHeight="1">
      <c r="A90" s="174"/>
      <c r="B90" s="175"/>
      <c r="C90" s="180"/>
      <c r="D90" s="180"/>
      <c r="E90" s="136"/>
    </row>
    <row r="91" spans="1:5" s="137" customFormat="1" ht="15" customHeight="1">
      <c r="A91" s="174"/>
      <c r="B91" s="175"/>
      <c r="C91" s="180"/>
      <c r="D91" s="180"/>
      <c r="E91" s="136"/>
    </row>
    <row r="92" spans="1:5" s="137" customFormat="1" ht="15" customHeight="1">
      <c r="A92" s="174"/>
      <c r="B92" s="180"/>
      <c r="C92" s="180"/>
      <c r="D92" s="180"/>
      <c r="E92" s="136"/>
    </row>
    <row r="93" spans="1:5" s="137" customFormat="1" ht="15" customHeight="1">
      <c r="A93" s="174"/>
      <c r="B93" s="180"/>
      <c r="C93" s="180"/>
      <c r="D93" s="180"/>
      <c r="E93" s="136"/>
    </row>
    <row r="94" spans="1:5" s="137" customFormat="1" ht="15" customHeight="1">
      <c r="A94" s="174"/>
      <c r="B94" s="180"/>
      <c r="C94" s="180"/>
      <c r="D94" s="180"/>
      <c r="E94" s="136"/>
    </row>
    <row r="95" spans="1:5" s="137" customFormat="1" ht="15" customHeight="1">
      <c r="A95" s="174"/>
      <c r="B95" s="180"/>
      <c r="C95" s="180"/>
      <c r="D95" s="180"/>
      <c r="E95" s="136"/>
    </row>
    <row r="96" spans="1:5" s="137" customFormat="1" ht="15" customHeight="1">
      <c r="A96" s="174"/>
      <c r="B96" s="180"/>
      <c r="C96" s="180"/>
      <c r="D96" s="180"/>
      <c r="E96" s="136"/>
    </row>
    <row r="97" spans="1:5" s="137" customFormat="1" ht="15" customHeight="1">
      <c r="A97" s="174"/>
      <c r="B97" s="180"/>
      <c r="C97" s="180"/>
      <c r="D97" s="180"/>
      <c r="E97" s="136"/>
    </row>
    <row r="98" spans="1:5" s="137" customFormat="1" ht="15" customHeight="1">
      <c r="A98" s="174"/>
      <c r="B98" s="180"/>
      <c r="C98" s="180"/>
      <c r="D98" s="180"/>
      <c r="E98" s="136"/>
    </row>
    <row r="99" spans="1:5" s="137" customFormat="1" ht="15" customHeight="1">
      <c r="A99" s="174"/>
      <c r="B99" s="180"/>
      <c r="C99" s="180"/>
      <c r="D99" s="180"/>
      <c r="E99" s="136"/>
    </row>
    <row r="100" spans="1:5" s="137" customFormat="1" ht="15" customHeight="1">
      <c r="A100" s="174"/>
      <c r="B100" s="180"/>
      <c r="C100" s="180"/>
      <c r="D100" s="180"/>
      <c r="E100" s="136"/>
    </row>
    <row r="101" spans="1:5" s="137" customFormat="1" ht="15" customHeight="1">
      <c r="A101" s="174"/>
      <c r="B101" s="180"/>
      <c r="C101" s="180"/>
      <c r="D101" s="180"/>
      <c r="E101" s="136"/>
    </row>
    <row r="102" spans="1:5" s="137" customFormat="1" ht="15" customHeight="1">
      <c r="A102" s="174"/>
      <c r="B102" s="180"/>
      <c r="C102" s="180"/>
      <c r="D102" s="180"/>
      <c r="E102" s="136"/>
    </row>
    <row r="103" spans="1:5" s="137" customFormat="1" ht="15" customHeight="1">
      <c r="A103" s="174"/>
      <c r="B103" s="180"/>
      <c r="C103" s="180"/>
      <c r="D103" s="180"/>
      <c r="E103" s="136"/>
    </row>
    <row r="104" spans="1:5" s="137" customFormat="1" ht="15" customHeight="1">
      <c r="A104" s="174"/>
      <c r="B104" s="180"/>
      <c r="C104" s="180"/>
      <c r="D104" s="180"/>
      <c r="E104" s="136"/>
    </row>
    <row r="105" spans="1:5" s="137" customFormat="1" ht="15" customHeight="1">
      <c r="A105" s="174"/>
      <c r="B105" s="180"/>
      <c r="C105" s="180"/>
      <c r="D105" s="180"/>
      <c r="E105" s="136"/>
    </row>
    <row r="106" spans="1:5" s="137" customFormat="1" ht="15" customHeight="1">
      <c r="A106" s="174"/>
      <c r="B106" s="180"/>
      <c r="C106" s="180"/>
      <c r="D106" s="180"/>
      <c r="E106" s="136"/>
    </row>
    <row r="107" spans="1:5" s="137" customFormat="1" ht="15" customHeight="1">
      <c r="A107" s="174"/>
      <c r="B107" s="180"/>
      <c r="C107" s="180"/>
      <c r="D107" s="180"/>
      <c r="E107" s="136"/>
    </row>
    <row r="108" spans="1:5" s="137" customFormat="1" ht="15" customHeight="1">
      <c r="A108" s="174"/>
      <c r="B108" s="180"/>
      <c r="C108" s="180"/>
      <c r="D108" s="180"/>
      <c r="E108" s="136"/>
    </row>
    <row r="109" spans="1:5" s="137" customFormat="1" ht="15" customHeight="1">
      <c r="A109" s="174"/>
      <c r="B109" s="180"/>
      <c r="C109" s="180"/>
      <c r="D109" s="180"/>
      <c r="E109" s="136"/>
    </row>
    <row r="110" spans="1:5" s="137" customFormat="1" ht="15" customHeight="1">
      <c r="A110" s="174"/>
      <c r="B110" s="180"/>
      <c r="C110" s="180"/>
      <c r="D110" s="180"/>
      <c r="E110" s="136"/>
    </row>
    <row r="111" spans="1:5" s="137" customFormat="1" ht="15" customHeight="1">
      <c r="A111" s="174"/>
      <c r="B111" s="180"/>
      <c r="C111" s="180"/>
      <c r="D111" s="180"/>
      <c r="E111" s="136"/>
    </row>
    <row r="112" spans="1:5" s="137" customFormat="1" ht="15" customHeight="1">
      <c r="A112" s="174"/>
      <c r="B112" s="180"/>
      <c r="C112" s="180"/>
      <c r="D112" s="180"/>
      <c r="E112" s="136"/>
    </row>
    <row r="113" spans="1:5" s="137" customFormat="1" ht="15" customHeight="1">
      <c r="A113" s="174"/>
      <c r="B113" s="180"/>
      <c r="C113" s="180"/>
      <c r="D113" s="180"/>
      <c r="E113" s="136"/>
    </row>
    <row r="114" spans="1:5" s="137" customFormat="1" ht="15" customHeight="1">
      <c r="A114" s="174"/>
      <c r="B114" s="180"/>
      <c r="C114" s="180"/>
      <c r="D114" s="180"/>
      <c r="E114" s="136"/>
    </row>
    <row r="115" spans="1:5" s="137" customFormat="1" ht="15" customHeight="1">
      <c r="A115" s="174"/>
      <c r="B115" s="180"/>
      <c r="C115" s="180"/>
      <c r="D115" s="180"/>
      <c r="E115" s="136"/>
    </row>
    <row r="116" spans="1:5" s="137" customFormat="1" ht="15" customHeight="1">
      <c r="A116" s="174"/>
      <c r="B116" s="180"/>
      <c r="C116" s="180"/>
      <c r="D116" s="180"/>
      <c r="E116" s="136"/>
    </row>
    <row r="117" spans="1:5" s="137" customFormat="1" ht="15" customHeight="1">
      <c r="A117" s="174"/>
      <c r="B117" s="180"/>
      <c r="C117" s="180"/>
      <c r="D117" s="180"/>
      <c r="E117" s="136"/>
    </row>
    <row r="118" spans="1:5" s="137" customFormat="1" ht="15" customHeight="1">
      <c r="A118" s="174"/>
      <c r="B118" s="180"/>
      <c r="C118" s="180"/>
      <c r="D118" s="180"/>
      <c r="E118" s="136"/>
    </row>
    <row r="119" spans="1:5" s="137" customFormat="1" ht="15" customHeight="1">
      <c r="A119" s="174"/>
      <c r="B119" s="180"/>
      <c r="C119" s="180"/>
      <c r="D119" s="180"/>
      <c r="E119" s="136"/>
    </row>
    <row r="120" spans="1:5" s="137" customFormat="1" ht="15" customHeight="1">
      <c r="A120" s="174"/>
      <c r="B120" s="180"/>
      <c r="C120" s="180"/>
      <c r="D120" s="180"/>
      <c r="E120" s="136"/>
    </row>
    <row r="121" spans="1:5" s="137" customFormat="1" ht="15" customHeight="1">
      <c r="A121" s="181"/>
      <c r="B121" s="180"/>
      <c r="C121" s="180"/>
      <c r="D121" s="180"/>
      <c r="E121" s="136"/>
    </row>
    <row r="122" spans="1:5" s="137" customFormat="1" ht="15" customHeight="1">
      <c r="A122" s="181"/>
      <c r="B122" s="180"/>
      <c r="C122" s="180"/>
      <c r="D122" s="180"/>
      <c r="E122" s="136"/>
    </row>
    <row r="123" spans="1:5" s="137" customFormat="1" ht="15" customHeight="1">
      <c r="A123" s="181"/>
      <c r="B123" s="180"/>
      <c r="C123" s="180"/>
      <c r="D123" s="180"/>
      <c r="E123" s="136"/>
    </row>
    <row r="124" spans="1:5" s="137" customFormat="1" ht="15" customHeight="1">
      <c r="A124" s="181"/>
      <c r="B124" s="180"/>
      <c r="C124" s="180"/>
      <c r="D124" s="180"/>
      <c r="E124" s="136"/>
    </row>
    <row r="125" spans="1:5" s="137" customFormat="1" ht="15" customHeight="1">
      <c r="A125" s="181"/>
      <c r="B125" s="180"/>
      <c r="C125" s="180"/>
      <c r="D125" s="180"/>
      <c r="E125" s="136"/>
    </row>
    <row r="126" spans="1:5" s="137" customFormat="1" ht="15" customHeight="1">
      <c r="A126" s="181"/>
      <c r="B126" s="180"/>
      <c r="C126" s="180"/>
      <c r="D126" s="180"/>
      <c r="E126" s="136"/>
    </row>
    <row r="127" spans="1:5" s="137" customFormat="1" ht="15" customHeight="1">
      <c r="A127" s="181"/>
      <c r="B127" s="180"/>
      <c r="C127" s="180"/>
      <c r="D127" s="180"/>
      <c r="E127" s="136"/>
    </row>
    <row r="128" ht="15" customHeight="1">
      <c r="A128" s="182"/>
    </row>
    <row r="129" s="185" customFormat="1" ht="15" customHeight="1">
      <c r="A129" s="182"/>
    </row>
    <row r="130" s="185" customFormat="1" ht="15" customHeight="1">
      <c r="A130" s="182"/>
    </row>
    <row r="131" s="185" customFormat="1" ht="15" customHeight="1">
      <c r="A131" s="182"/>
    </row>
    <row r="132" s="185" customFormat="1" ht="15" customHeight="1">
      <c r="A132" s="182"/>
    </row>
    <row r="133" s="185" customFormat="1" ht="15" customHeight="1">
      <c r="A133" s="182"/>
    </row>
    <row r="134" s="185" customFormat="1" ht="15" customHeight="1">
      <c r="A134" s="182"/>
    </row>
    <row r="135" s="185" customFormat="1" ht="15" customHeight="1">
      <c r="A135" s="182"/>
    </row>
    <row r="136" s="185" customFormat="1" ht="15" customHeight="1">
      <c r="A136" s="182"/>
    </row>
    <row r="137" s="185" customFormat="1" ht="15" customHeight="1">
      <c r="A137" s="182"/>
    </row>
    <row r="138" s="185" customFormat="1" ht="15" customHeight="1">
      <c r="A138" s="182"/>
    </row>
    <row r="139" s="185" customFormat="1" ht="15" customHeight="1">
      <c r="A139" s="182"/>
    </row>
    <row r="140" s="185" customFormat="1" ht="15" customHeight="1">
      <c r="A140" s="182"/>
    </row>
    <row r="141" s="185" customFormat="1" ht="15" customHeight="1">
      <c r="A141" s="182"/>
    </row>
    <row r="142" s="185" customFormat="1" ht="15" customHeight="1">
      <c r="A142" s="182"/>
    </row>
    <row r="143" s="185" customFormat="1" ht="15" customHeight="1">
      <c r="A143" s="182"/>
    </row>
    <row r="144" s="185" customFormat="1" ht="15" customHeight="1">
      <c r="A144" s="182"/>
    </row>
    <row r="145" s="185" customFormat="1" ht="15" customHeight="1">
      <c r="A145" s="182"/>
    </row>
    <row r="146" s="185" customFormat="1" ht="15" customHeight="1">
      <c r="A146" s="182"/>
    </row>
    <row r="147" s="185" customFormat="1" ht="15" customHeight="1">
      <c r="A147" s="182"/>
    </row>
    <row r="148" s="185" customFormat="1" ht="15" customHeight="1">
      <c r="A148" s="182"/>
    </row>
    <row r="149" s="185" customFormat="1" ht="15" customHeight="1">
      <c r="A149" s="182"/>
    </row>
    <row r="150" s="185" customFormat="1" ht="15" customHeight="1">
      <c r="A150" s="182"/>
    </row>
    <row r="151" s="185" customFormat="1" ht="15" customHeight="1">
      <c r="A151" s="182"/>
    </row>
    <row r="152" s="185" customFormat="1" ht="15" customHeight="1">
      <c r="A152" s="182"/>
    </row>
    <row r="153" s="185" customFormat="1" ht="15" customHeight="1">
      <c r="A153" s="182"/>
    </row>
    <row r="154" s="185" customFormat="1" ht="15" customHeight="1">
      <c r="A154" s="182"/>
    </row>
    <row r="155" s="185" customFormat="1" ht="15" customHeight="1">
      <c r="A155" s="182"/>
    </row>
    <row r="156" s="185" customFormat="1" ht="15" customHeight="1">
      <c r="A156" s="182"/>
    </row>
    <row r="157" s="185" customFormat="1" ht="15" customHeight="1">
      <c r="A157" s="182"/>
    </row>
    <row r="158" s="185" customFormat="1" ht="15" customHeight="1">
      <c r="A158" s="182"/>
    </row>
    <row r="159" s="185" customFormat="1" ht="15" customHeight="1">
      <c r="A159" s="182"/>
    </row>
    <row r="160" s="185" customFormat="1" ht="15" customHeight="1">
      <c r="A160" s="182"/>
    </row>
    <row r="161" s="185" customFormat="1" ht="15" customHeight="1">
      <c r="A161" s="182"/>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80" r:id="rId1"/>
  <headerFooter alignWithMargins="0">
    <oddFooter>&amp;C&amp;"Century Schoolbook,Regular"Page 4</oddFooter>
  </headerFooter>
</worksheet>
</file>

<file path=xl/worksheets/sheet5.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15.7109375" defaultRowHeight="15" customHeight="1"/>
  <cols>
    <col min="1" max="1" width="50.7109375" style="197" customWidth="1"/>
    <col min="2" max="6" width="18.7109375" style="240" customWidth="1"/>
    <col min="7" max="16384" width="15.7109375" style="197" customWidth="1"/>
  </cols>
  <sheetData>
    <row r="1" spans="1:6" s="189" customFormat="1" ht="30" customHeight="1">
      <c r="A1" s="186" t="s">
        <v>0</v>
      </c>
      <c r="B1" s="187"/>
      <c r="C1" s="187"/>
      <c r="D1" s="187"/>
      <c r="E1" s="187"/>
      <c r="F1" s="188"/>
    </row>
    <row r="2" spans="1:6" s="193" customFormat="1" ht="15" customHeight="1">
      <c r="A2" s="190"/>
      <c r="B2" s="191"/>
      <c r="C2" s="191"/>
      <c r="D2" s="191"/>
      <c r="E2" s="191"/>
      <c r="F2" s="192"/>
    </row>
    <row r="3" spans="1:6" ht="15" customHeight="1">
      <c r="A3" s="194" t="s">
        <v>154</v>
      </c>
      <c r="B3" s="195"/>
      <c r="C3" s="195"/>
      <c r="D3" s="195"/>
      <c r="E3" s="195"/>
      <c r="F3" s="196"/>
    </row>
    <row r="4" spans="1:6" ht="15" customHeight="1">
      <c r="A4" s="194" t="s">
        <v>107</v>
      </c>
      <c r="B4" s="195"/>
      <c r="C4" s="195"/>
      <c r="D4" s="195"/>
      <c r="E4" s="195"/>
      <c r="F4" s="196"/>
    </row>
    <row r="5" spans="1:6" s="7" customFormat="1" ht="15" customHeight="1">
      <c r="A5" s="198"/>
      <c r="B5" s="199"/>
      <c r="C5" s="199"/>
      <c r="D5" s="199"/>
      <c r="E5" s="199"/>
      <c r="F5" s="199"/>
    </row>
    <row r="6" spans="2:6" s="7" customFormat="1" ht="30" customHeight="1">
      <c r="B6" s="200" t="s">
        <v>69</v>
      </c>
      <c r="C6" s="200" t="s">
        <v>70</v>
      </c>
      <c r="D6" s="200" t="s">
        <v>71</v>
      </c>
      <c r="E6" s="200" t="s">
        <v>72</v>
      </c>
      <c r="F6" s="201" t="s">
        <v>73</v>
      </c>
    </row>
    <row r="7" spans="1:6" s="203" customFormat="1" ht="15" customHeight="1">
      <c r="A7" s="202" t="s">
        <v>155</v>
      </c>
      <c r="B7" s="199"/>
      <c r="C7" s="199"/>
      <c r="D7" s="199"/>
      <c r="E7" s="199"/>
      <c r="F7" s="199"/>
    </row>
    <row r="8" spans="1:6" s="7" customFormat="1" ht="15" customHeight="1">
      <c r="A8" s="204" t="s">
        <v>156</v>
      </c>
      <c r="B8" s="205"/>
      <c r="C8" s="205"/>
      <c r="D8" s="205"/>
      <c r="E8" s="205"/>
      <c r="F8" s="205"/>
    </row>
    <row r="9" spans="1:6" s="203" customFormat="1" ht="15" customHeight="1">
      <c r="A9" s="206" t="s">
        <v>157</v>
      </c>
      <c r="B9" s="177">
        <f>-'[1]1Q18'!E211</f>
        <v>1438107</v>
      </c>
      <c r="C9" s="177">
        <f>-'[1]1Q18'!E207</f>
        <v>-41827</v>
      </c>
      <c r="D9" s="177">
        <f>-'[1]1Q18'!E204</f>
        <v>-1158</v>
      </c>
      <c r="E9" s="179">
        <v>0</v>
      </c>
      <c r="F9" s="177">
        <f>SUM(B9:E9)</f>
        <v>1395122</v>
      </c>
    </row>
    <row r="10" spans="1:6" s="7" customFormat="1" ht="15" customHeight="1">
      <c r="A10" s="206" t="s">
        <v>158</v>
      </c>
      <c r="B10" s="207">
        <f>-'[1]1Q18'!E212</f>
        <v>523795</v>
      </c>
      <c r="C10" s="207">
        <f>-'[1]1Q18'!E208</f>
        <v>-14818</v>
      </c>
      <c r="D10" s="207">
        <f>-'[1]1Q18'!E205</f>
        <v>-3596</v>
      </c>
      <c r="E10" s="179">
        <v>0</v>
      </c>
      <c r="F10" s="208">
        <f>SUM(B10:E10)</f>
        <v>505381</v>
      </c>
    </row>
    <row r="11" spans="1:6" s="7" customFormat="1" ht="15" customHeight="1">
      <c r="A11" s="206" t="s">
        <v>159</v>
      </c>
      <c r="B11" s="207">
        <f>-'[1]1Q18'!E213</f>
        <v>4676</v>
      </c>
      <c r="C11" s="207">
        <f>-'[1]1Q18'!E209</f>
        <v>-618</v>
      </c>
      <c r="D11" s="179">
        <v>0</v>
      </c>
      <c r="E11" s="179">
        <v>0</v>
      </c>
      <c r="F11" s="208">
        <f>SUM(B11:E11)</f>
        <v>4058</v>
      </c>
    </row>
    <row r="12" spans="1:6" s="30" customFormat="1" ht="15" customHeight="1" thickBot="1">
      <c r="A12" s="209" t="s">
        <v>160</v>
      </c>
      <c r="B12" s="210">
        <f>SUM(B9:B11)</f>
        <v>1966578</v>
      </c>
      <c r="C12" s="211">
        <f>SUM(C9:C11)</f>
        <v>-57263</v>
      </c>
      <c r="D12" s="211">
        <f>SUM(D9:D11)</f>
        <v>-4754</v>
      </c>
      <c r="E12" s="212">
        <f>SUM(E9:E11)</f>
        <v>0</v>
      </c>
      <c r="F12" s="213">
        <f>SUM(F9:F11)</f>
        <v>1904561</v>
      </c>
    </row>
    <row r="13" spans="1:6" s="30" customFormat="1" ht="15" customHeight="1" thickTop="1">
      <c r="A13" s="206"/>
      <c r="B13" s="214"/>
      <c r="C13" s="214"/>
      <c r="D13" s="214"/>
      <c r="E13" s="214"/>
      <c r="F13" s="215"/>
    </row>
    <row r="14" spans="1:6" s="30" customFormat="1" ht="30" customHeight="1">
      <c r="A14" s="204" t="s">
        <v>161</v>
      </c>
      <c r="B14" s="214"/>
      <c r="C14" s="214"/>
      <c r="D14" s="214"/>
      <c r="E14" s="214"/>
      <c r="F14" s="216"/>
    </row>
    <row r="15" spans="1:6" s="30" customFormat="1" ht="15" customHeight="1">
      <c r="A15" s="206" t="s">
        <v>157</v>
      </c>
      <c r="B15" s="207">
        <f>-'[1]1Q18'!E66</f>
        <v>1264214</v>
      </c>
      <c r="C15" s="207">
        <f>-'[1]1Q18'!E62</f>
        <v>1729409</v>
      </c>
      <c r="D15" s="179">
        <v>0</v>
      </c>
      <c r="E15" s="179">
        <v>0</v>
      </c>
      <c r="F15" s="208">
        <f>SUM(B15:E15)</f>
        <v>2993623</v>
      </c>
    </row>
    <row r="16" spans="1:6" s="30" customFormat="1" ht="15" customHeight="1">
      <c r="A16" s="206" t="s">
        <v>162</v>
      </c>
      <c r="B16" s="207">
        <f>-'[1]1Q18'!E67</f>
        <v>460080</v>
      </c>
      <c r="C16" s="207">
        <f>-'[1]1Q18'!E63</f>
        <v>660969</v>
      </c>
      <c r="D16" s="179">
        <v>0</v>
      </c>
      <c r="E16" s="179">
        <v>0</v>
      </c>
      <c r="F16" s="208">
        <f>SUM(B16:E16)</f>
        <v>1121049</v>
      </c>
    </row>
    <row r="17" spans="1:6" s="30" customFormat="1" ht="15" customHeight="1">
      <c r="A17" s="206" t="s">
        <v>163</v>
      </c>
      <c r="B17" s="207">
        <f>-'[1]1Q18'!E68</f>
        <v>4092</v>
      </c>
      <c r="C17" s="207">
        <f>-'[1]1Q18'!E64</f>
        <v>7014</v>
      </c>
      <c r="D17" s="179">
        <v>0</v>
      </c>
      <c r="E17" s="179">
        <v>0</v>
      </c>
      <c r="F17" s="208">
        <f>SUM(B17:E17)</f>
        <v>11106</v>
      </c>
    </row>
    <row r="18" spans="1:6" s="30" customFormat="1" ht="15" customHeight="1" thickBot="1">
      <c r="A18" s="209" t="s">
        <v>160</v>
      </c>
      <c r="B18" s="211">
        <f>SUM(B15:B17)</f>
        <v>1728386</v>
      </c>
      <c r="C18" s="211">
        <f>SUM(C15:C17)</f>
        <v>2397392</v>
      </c>
      <c r="D18" s="212">
        <f>SUM(D15:D17)</f>
        <v>0</v>
      </c>
      <c r="E18" s="212">
        <f>SUM(E15:E17)</f>
        <v>0</v>
      </c>
      <c r="F18" s="213">
        <f>SUM(F15:F17)</f>
        <v>4125778</v>
      </c>
    </row>
    <row r="19" spans="1:6" s="30" customFormat="1" ht="15" customHeight="1" thickTop="1">
      <c r="A19" s="206"/>
      <c r="B19" s="214"/>
      <c r="C19" s="214"/>
      <c r="D19" s="214"/>
      <c r="E19" s="214"/>
      <c r="F19" s="215"/>
    </row>
    <row r="20" spans="1:6" s="30" customFormat="1" ht="30" customHeight="1">
      <c r="A20" s="204" t="s">
        <v>164</v>
      </c>
      <c r="B20" s="217"/>
      <c r="C20" s="217"/>
      <c r="D20" s="217"/>
      <c r="E20" s="217"/>
      <c r="F20" s="216"/>
    </row>
    <row r="21" spans="1:6" s="30" customFormat="1" ht="15" customHeight="1">
      <c r="A21" s="206" t="s">
        <v>157</v>
      </c>
      <c r="B21" s="179">
        <v>0</v>
      </c>
      <c r="C21" s="218">
        <v>3122368</v>
      </c>
      <c r="D21" s="179">
        <v>0</v>
      </c>
      <c r="E21" s="179">
        <v>0</v>
      </c>
      <c r="F21" s="208">
        <f>SUM(B21:E21)</f>
        <v>3122368</v>
      </c>
    </row>
    <row r="22" spans="1:6" s="30" customFormat="1" ht="15" customHeight="1">
      <c r="A22" s="206" t="s">
        <v>158</v>
      </c>
      <c r="B22" s="179">
        <v>0</v>
      </c>
      <c r="C22" s="218">
        <v>1192692</v>
      </c>
      <c r="D22" s="179">
        <v>0</v>
      </c>
      <c r="E22" s="179">
        <v>0</v>
      </c>
      <c r="F22" s="208">
        <f>SUM(B22:E22)</f>
        <v>1192692</v>
      </c>
    </row>
    <row r="23" spans="1:6" s="30" customFormat="1" ht="15" customHeight="1">
      <c r="A23" s="206" t="s">
        <v>159</v>
      </c>
      <c r="B23" s="179">
        <v>0</v>
      </c>
      <c r="C23" s="218">
        <v>12640</v>
      </c>
      <c r="D23" s="179">
        <v>0</v>
      </c>
      <c r="E23" s="179">
        <v>0</v>
      </c>
      <c r="F23" s="208">
        <f>SUM(B23:E23)</f>
        <v>12640</v>
      </c>
    </row>
    <row r="24" spans="1:6" s="30" customFormat="1" ht="15" customHeight="1" thickBot="1">
      <c r="A24" s="209" t="s">
        <v>160</v>
      </c>
      <c r="B24" s="212">
        <f>SUM(B21:B23)</f>
        <v>0</v>
      </c>
      <c r="C24" s="210">
        <f>SUM(C21:C23)</f>
        <v>4327700</v>
      </c>
      <c r="D24" s="212">
        <f>SUM(D21:D23)</f>
        <v>0</v>
      </c>
      <c r="E24" s="212">
        <f>SUM(E21:E23)</f>
        <v>0</v>
      </c>
      <c r="F24" s="213">
        <f>SUM(F21:F23)</f>
        <v>4327700</v>
      </c>
    </row>
    <row r="25" spans="1:6" s="220" customFormat="1" ht="15" customHeight="1" thickTop="1">
      <c r="A25" s="219"/>
      <c r="B25" s="214"/>
      <c r="C25" s="214"/>
      <c r="D25" s="214"/>
      <c r="E25" s="214"/>
      <c r="F25" s="216"/>
    </row>
    <row r="26" spans="1:6" s="30" customFormat="1" ht="15" customHeight="1">
      <c r="A26" s="204" t="s">
        <v>165</v>
      </c>
      <c r="B26" s="214"/>
      <c r="C26" s="214"/>
      <c r="D26" s="214"/>
      <c r="E26" s="214"/>
      <c r="F26" s="216"/>
    </row>
    <row r="27" spans="1:6" s="30" customFormat="1" ht="15" customHeight="1">
      <c r="A27" s="206" t="s">
        <v>157</v>
      </c>
      <c r="B27" s="207">
        <f aca="true" t="shared" si="0" ref="B27:E29">B9-(B15-B21)</f>
        <v>173893</v>
      </c>
      <c r="C27" s="218">
        <f t="shared" si="0"/>
        <v>1351132</v>
      </c>
      <c r="D27" s="207">
        <f t="shared" si="0"/>
        <v>-1158</v>
      </c>
      <c r="E27" s="179">
        <f t="shared" si="0"/>
        <v>0</v>
      </c>
      <c r="F27" s="218">
        <f>SUM(B27:E27)</f>
        <v>1523867</v>
      </c>
    </row>
    <row r="28" spans="1:6" s="30" customFormat="1" ht="15" customHeight="1">
      <c r="A28" s="206" t="s">
        <v>158</v>
      </c>
      <c r="B28" s="207">
        <f t="shared" si="0"/>
        <v>63715</v>
      </c>
      <c r="C28" s="218">
        <f t="shared" si="0"/>
        <v>516905</v>
      </c>
      <c r="D28" s="207">
        <f t="shared" si="0"/>
        <v>-3596</v>
      </c>
      <c r="E28" s="179">
        <f t="shared" si="0"/>
        <v>0</v>
      </c>
      <c r="F28" s="218">
        <f>SUM(B28:E28)</f>
        <v>577024</v>
      </c>
    </row>
    <row r="29" spans="1:6" s="30" customFormat="1" ht="15" customHeight="1">
      <c r="A29" s="221" t="s">
        <v>159</v>
      </c>
      <c r="B29" s="207">
        <f t="shared" si="0"/>
        <v>584</v>
      </c>
      <c r="C29" s="208">
        <f t="shared" si="0"/>
        <v>5008</v>
      </c>
      <c r="D29" s="179">
        <f t="shared" si="0"/>
        <v>0</v>
      </c>
      <c r="E29" s="179">
        <f t="shared" si="0"/>
        <v>0</v>
      </c>
      <c r="F29" s="208">
        <f>SUM(B29:E29)</f>
        <v>5592</v>
      </c>
    </row>
    <row r="30" spans="1:6" s="30" customFormat="1" ht="15" customHeight="1" thickBot="1">
      <c r="A30" s="209" t="s">
        <v>160</v>
      </c>
      <c r="B30" s="222">
        <f>SUM(B27:B29)</f>
        <v>238192</v>
      </c>
      <c r="C30" s="222">
        <f>SUM(C27:C29)</f>
        <v>1873045</v>
      </c>
      <c r="D30" s="222">
        <f>SUM(D27:D29)</f>
        <v>-4754</v>
      </c>
      <c r="E30" s="223">
        <f>SUM(E27:E29)</f>
        <v>0</v>
      </c>
      <c r="F30" s="222">
        <f>SUM(F27:F29)</f>
        <v>2106483</v>
      </c>
    </row>
    <row r="31" spans="2:6" s="7" customFormat="1" ht="15" customHeight="1" thickTop="1">
      <c r="B31" s="215"/>
      <c r="C31" s="215"/>
      <c r="D31" s="215"/>
      <c r="E31" s="215"/>
      <c r="F31" s="215"/>
    </row>
    <row r="32" spans="1:6" s="224" customFormat="1" ht="19.5" customHeight="1">
      <c r="A32" s="326" t="s">
        <v>166</v>
      </c>
      <c r="B32" s="326"/>
      <c r="C32" s="326"/>
      <c r="D32" s="326"/>
      <c r="E32" s="326"/>
      <c r="F32" s="326"/>
    </row>
    <row r="33" spans="1:6" s="224" customFormat="1" ht="19.5" customHeight="1">
      <c r="A33" s="326"/>
      <c r="B33" s="326"/>
      <c r="C33" s="326"/>
      <c r="D33" s="326"/>
      <c r="E33" s="326"/>
      <c r="F33" s="326"/>
    </row>
    <row r="34" spans="1:6" s="224" customFormat="1" ht="19.5" customHeight="1">
      <c r="A34" s="326"/>
      <c r="B34" s="326"/>
      <c r="C34" s="326"/>
      <c r="D34" s="326"/>
      <c r="E34" s="326"/>
      <c r="F34" s="326"/>
    </row>
    <row r="35" spans="1:6" s="228" customFormat="1" ht="13.5">
      <c r="A35" s="225"/>
      <c r="B35" s="327" t="s">
        <v>167</v>
      </c>
      <c r="C35" s="226"/>
      <c r="D35" s="227"/>
      <c r="E35" s="327" t="s">
        <v>167</v>
      </c>
      <c r="F35" s="226"/>
    </row>
    <row r="36" spans="1:6" s="228" customFormat="1" ht="13.5">
      <c r="A36" s="229" t="s">
        <v>168</v>
      </c>
      <c r="B36" s="327"/>
      <c r="C36" s="230" t="s">
        <v>169</v>
      </c>
      <c r="D36" s="226" t="s">
        <v>168</v>
      </c>
      <c r="E36" s="327"/>
      <c r="F36" s="230" t="s">
        <v>169</v>
      </c>
    </row>
    <row r="37" spans="1:6" s="234" customFormat="1" ht="15.75">
      <c r="A37" s="231" t="s">
        <v>170</v>
      </c>
      <c r="B37" s="232">
        <v>735901</v>
      </c>
      <c r="C37" s="233">
        <f>B37+86398</f>
        <v>822299</v>
      </c>
      <c r="D37" s="231" t="s">
        <v>171</v>
      </c>
      <c r="E37" s="232">
        <v>653819.72</v>
      </c>
      <c r="F37" s="233">
        <f>E37+74693</f>
        <v>728512.72</v>
      </c>
    </row>
    <row r="38" spans="1:7" s="234" customFormat="1" ht="15.75">
      <c r="A38" s="231" t="s">
        <v>172</v>
      </c>
      <c r="B38" s="232">
        <v>722302.8499999999</v>
      </c>
      <c r="C38" s="233">
        <f>B38+83826</f>
        <v>806128.8499999999</v>
      </c>
      <c r="D38" s="231"/>
      <c r="E38" s="232"/>
      <c r="F38" s="233"/>
      <c r="G38" s="235"/>
    </row>
    <row r="39" spans="1:7" s="234" customFormat="1" ht="15.75">
      <c r="A39" s="231" t="s">
        <v>173</v>
      </c>
      <c r="B39" s="232">
        <v>709449.6900000002</v>
      </c>
      <c r="C39" s="233">
        <f>B39+81319</f>
        <v>790768.6900000002</v>
      </c>
      <c r="D39" s="231"/>
      <c r="E39" s="232"/>
      <c r="F39" s="233"/>
      <c r="G39" s="235"/>
    </row>
    <row r="40" spans="1:7" s="234" customFormat="1" ht="15.75">
      <c r="A40" s="231" t="s">
        <v>174</v>
      </c>
      <c r="B40" s="232">
        <v>704626.3299999998</v>
      </c>
      <c r="C40" s="233">
        <f>B40+77910</f>
        <v>782536.3299999998</v>
      </c>
      <c r="D40" s="231"/>
      <c r="E40" s="232"/>
      <c r="F40" s="233"/>
      <c r="G40" s="235"/>
    </row>
    <row r="41" spans="1:6" s="239" customFormat="1" ht="15" customHeight="1">
      <c r="A41" s="236"/>
      <c r="B41" s="237"/>
      <c r="C41" s="237"/>
      <c r="D41" s="237"/>
      <c r="E41" s="236"/>
      <c r="F41" s="238"/>
    </row>
    <row r="42" spans="1:6" s="239" customFormat="1" ht="15" customHeight="1">
      <c r="A42" s="326" t="s">
        <v>175</v>
      </c>
      <c r="B42" s="326"/>
      <c r="C42" s="326"/>
      <c r="D42" s="326"/>
      <c r="E42" s="326"/>
      <c r="F42" s="326"/>
    </row>
    <row r="43" spans="1:6" s="239" customFormat="1" ht="15" customHeight="1">
      <c r="A43" s="326"/>
      <c r="B43" s="326"/>
      <c r="C43" s="326"/>
      <c r="D43" s="326"/>
      <c r="E43" s="326"/>
      <c r="F43" s="326"/>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&amp;C&amp;"Century Schoolbook,Regular"Page 5</oddFooter>
  </headerFooter>
</worksheet>
</file>

<file path=xl/worksheets/sheet6.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48" customWidth="1"/>
    <col min="2" max="4" width="16.7109375" style="274" customWidth="1"/>
    <col min="5" max="6" width="16.7109375" style="268" customWidth="1"/>
    <col min="7" max="16384" width="15.7109375" style="164" customWidth="1"/>
  </cols>
  <sheetData>
    <row r="1" spans="1:6" s="241" customFormat="1" ht="24.75" customHeight="1">
      <c r="A1" s="328" t="s">
        <v>0</v>
      </c>
      <c r="B1" s="328"/>
      <c r="C1" s="328"/>
      <c r="D1" s="328"/>
      <c r="E1" s="328"/>
      <c r="F1" s="328"/>
    </row>
    <row r="2" spans="1:6" s="244" customFormat="1" ht="15" customHeight="1">
      <c r="A2" s="242"/>
      <c r="B2" s="243"/>
      <c r="C2" s="243"/>
      <c r="D2" s="243"/>
      <c r="E2" s="243"/>
      <c r="F2" s="243"/>
    </row>
    <row r="3" spans="1:6" s="245" customFormat="1" ht="15" customHeight="1">
      <c r="A3" s="329" t="s">
        <v>176</v>
      </c>
      <c r="B3" s="329"/>
      <c r="C3" s="329"/>
      <c r="D3" s="329"/>
      <c r="E3" s="329"/>
      <c r="F3" s="329"/>
    </row>
    <row r="4" spans="1:6" s="245" customFormat="1" ht="15" customHeight="1">
      <c r="A4" s="329" t="s">
        <v>68</v>
      </c>
      <c r="B4" s="329"/>
      <c r="C4" s="329"/>
      <c r="D4" s="329"/>
      <c r="E4" s="329"/>
      <c r="F4" s="329"/>
    </row>
    <row r="5" spans="1:6" s="247" customFormat="1" ht="15" customHeight="1">
      <c r="A5" s="242"/>
      <c r="B5" s="246"/>
      <c r="C5" s="246"/>
      <c r="D5" s="246"/>
      <c r="E5" s="243"/>
      <c r="F5" s="243"/>
    </row>
    <row r="6" spans="2:6" ht="30" customHeight="1">
      <c r="B6" s="200" t="s">
        <v>69</v>
      </c>
      <c r="C6" s="200" t="s">
        <v>70</v>
      </c>
      <c r="D6" s="200" t="s">
        <v>71</v>
      </c>
      <c r="E6" s="200" t="s">
        <v>72</v>
      </c>
      <c r="F6" s="200" t="s">
        <v>73</v>
      </c>
    </row>
    <row r="7" spans="1:6" ht="15" customHeight="1">
      <c r="A7" s="249" t="s">
        <v>177</v>
      </c>
      <c r="B7" s="250"/>
      <c r="C7" s="250"/>
      <c r="D7" s="250"/>
      <c r="E7" s="250"/>
      <c r="F7" s="250"/>
    </row>
    <row r="8" spans="1:6" ht="15" customHeight="1">
      <c r="A8" s="249" t="s">
        <v>178</v>
      </c>
      <c r="B8" s="251"/>
      <c r="C8" s="251"/>
      <c r="D8" s="251"/>
      <c r="E8" s="251"/>
      <c r="F8" s="251"/>
    </row>
    <row r="9" spans="1:6" ht="15" customHeight="1">
      <c r="A9" s="252" t="s">
        <v>179</v>
      </c>
      <c r="B9" s="179">
        <f>'[1]Loss Expenses Paid QTD-10'!E27</f>
        <v>0</v>
      </c>
      <c r="C9" s="177">
        <f>'[1]Loss Expenses Paid QTD-10'!E21</f>
        <v>817847</v>
      </c>
      <c r="D9" s="177">
        <f>'[1]Loss Expenses Paid QTD-10'!E15</f>
        <v>230061</v>
      </c>
      <c r="E9" s="177">
        <f>'[1]1Q18'!$E$271</f>
        <v>-205</v>
      </c>
      <c r="F9" s="177">
        <f>SUM(B9:E9)</f>
        <v>1047703</v>
      </c>
    </row>
    <row r="10" spans="1:6" ht="15" customHeight="1">
      <c r="A10" s="252" t="s">
        <v>158</v>
      </c>
      <c r="B10" s="253">
        <f>'[1]Loss Expenses Paid QTD-10'!E28</f>
        <v>5710</v>
      </c>
      <c r="C10" s="253">
        <f>'[1]Loss Expenses Paid QTD-10'!E22+'[1]1Q18'!E273</f>
        <v>83737</v>
      </c>
      <c r="D10" s="253">
        <f>'[1]Loss Expenses Paid QTD-10'!E16</f>
        <v>14128</v>
      </c>
      <c r="E10" s="179">
        <f>'[1]Loss Expenses Paid QTD-10'!E10</f>
        <v>0</v>
      </c>
      <c r="F10" s="253">
        <f>SUM(B10:E10)</f>
        <v>103575</v>
      </c>
    </row>
    <row r="11" spans="1:6" ht="15" customHeight="1">
      <c r="A11" s="252" t="s">
        <v>159</v>
      </c>
      <c r="B11" s="179">
        <f>'[1]Loss Expenses Paid QTD-10'!E29</f>
        <v>0</v>
      </c>
      <c r="C11" s="179">
        <f>'[1]Loss Expenses Paid QTD-10'!E23</f>
        <v>0</v>
      </c>
      <c r="D11" s="179">
        <f>'[1]Loss Expenses Paid QTD-10'!E17</f>
        <v>0</v>
      </c>
      <c r="E11" s="179">
        <f>'[1]Loss Expenses Paid QTD-10'!E11</f>
        <v>0</v>
      </c>
      <c r="F11" s="179">
        <f>SUM(B11:E11)</f>
        <v>0</v>
      </c>
    </row>
    <row r="12" spans="1:6" ht="15" customHeight="1" thickBot="1">
      <c r="A12" s="254" t="s">
        <v>160</v>
      </c>
      <c r="B12" s="255">
        <f>SUM(B9:B11)</f>
        <v>5710</v>
      </c>
      <c r="C12" s="255">
        <f>SUM(C9:C11)</f>
        <v>901584</v>
      </c>
      <c r="D12" s="255">
        <f>SUM(D9:D11)</f>
        <v>244189</v>
      </c>
      <c r="E12" s="106">
        <f>SUM(E9:E11)</f>
        <v>-205</v>
      </c>
      <c r="F12" s="256">
        <f>SUM(F9:F11)</f>
        <v>1151278</v>
      </c>
    </row>
    <row r="13" spans="1:6" ht="15" customHeight="1" thickTop="1">
      <c r="A13" s="249"/>
      <c r="B13" s="257"/>
      <c r="C13" s="257"/>
      <c r="D13" s="257"/>
      <c r="E13" s="258"/>
      <c r="F13" s="259"/>
    </row>
    <row r="14" spans="1:6" ht="15" customHeight="1">
      <c r="A14" s="249" t="s">
        <v>180</v>
      </c>
      <c r="B14" s="257"/>
      <c r="C14" s="257"/>
      <c r="D14" s="257"/>
      <c r="E14" s="258"/>
      <c r="F14" s="259"/>
    </row>
    <row r="15" spans="1:6" ht="15" customHeight="1">
      <c r="A15" s="252" t="s">
        <v>181</v>
      </c>
      <c r="B15" s="179">
        <f>'[1]Unpaid Loss Reserves-8'!B9</f>
        <v>0</v>
      </c>
      <c r="C15" s="253">
        <f>'[1]Unpaid Loss Reserves-8'!C9</f>
        <v>1178778</v>
      </c>
      <c r="D15" s="253">
        <f>'[1]Unpaid Loss Reserves-8'!D9</f>
        <v>212000</v>
      </c>
      <c r="E15" s="253">
        <f>'[1]Unpaid Loss Reserves-8'!E9</f>
        <v>38627</v>
      </c>
      <c r="F15" s="253">
        <f>SUM(B15:E15)</f>
        <v>1429405</v>
      </c>
    </row>
    <row r="16" spans="1:6" ht="15" customHeight="1">
      <c r="A16" s="252" t="s">
        <v>182</v>
      </c>
      <c r="B16" s="253">
        <f>'[1]Unpaid Loss Reserves-8'!B10</f>
        <v>31200</v>
      </c>
      <c r="C16" s="253">
        <f>'[1]Unpaid Loss Reserves-8'!C10</f>
        <v>334135</v>
      </c>
      <c r="D16" s="179">
        <f>'[1]Unpaid Loss Reserves-8'!D10</f>
        <v>0</v>
      </c>
      <c r="E16" s="179">
        <f>'[1]Unpaid Loss Reserves-8'!E10</f>
        <v>0</v>
      </c>
      <c r="F16" s="253">
        <f>SUM(B16:E16)</f>
        <v>365335</v>
      </c>
    </row>
    <row r="17" spans="1:6" ht="15" customHeight="1">
      <c r="A17" s="252" t="s">
        <v>183</v>
      </c>
      <c r="B17" s="179">
        <f>'[1]Unpaid Loss Reserves-8'!B11</f>
        <v>0</v>
      </c>
      <c r="C17" s="179">
        <f>'[1]Unpaid Loss Reserves-8'!C11</f>
        <v>0</v>
      </c>
      <c r="D17" s="179">
        <f>'[1]Unpaid Loss Reserves-8'!D11</f>
        <v>0</v>
      </c>
      <c r="E17" s="179">
        <f>'[1]Unpaid Loss Reserves-8'!E11</f>
        <v>0</v>
      </c>
      <c r="F17" s="179">
        <f>SUM(B17:E17)</f>
        <v>0</v>
      </c>
    </row>
    <row r="18" spans="1:6" ht="15" customHeight="1" thickBot="1">
      <c r="A18" s="254" t="s">
        <v>160</v>
      </c>
      <c r="B18" s="255">
        <f>SUM(B15:B17)</f>
        <v>31200</v>
      </c>
      <c r="C18" s="255">
        <f>SUM(C15:C17)</f>
        <v>1512913</v>
      </c>
      <c r="D18" s="255">
        <f>SUM(D15:D17)</f>
        <v>212000</v>
      </c>
      <c r="E18" s="255">
        <f>SUM(E15:E17)</f>
        <v>38627</v>
      </c>
      <c r="F18" s="256">
        <f>SUM(F15:F17)</f>
        <v>1794740</v>
      </c>
    </row>
    <row r="19" spans="1:6" ht="15" customHeight="1" thickTop="1">
      <c r="A19" s="249"/>
      <c r="B19" s="99"/>
      <c r="C19" s="99"/>
      <c r="D19" s="99"/>
      <c r="E19" s="260"/>
      <c r="F19" s="261"/>
    </row>
    <row r="20" spans="1:6" ht="15" customHeight="1">
      <c r="A20" s="249" t="s">
        <v>184</v>
      </c>
      <c r="B20" s="258"/>
      <c r="C20" s="258"/>
      <c r="D20" s="258"/>
      <c r="E20" s="258"/>
      <c r="F20" s="262"/>
    </row>
    <row r="21" spans="1:6" ht="15" customHeight="1">
      <c r="A21" s="252" t="s">
        <v>181</v>
      </c>
      <c r="B21" s="179">
        <f>'[1]Unpaid Loss Reserves-8'!B16</f>
        <v>0</v>
      </c>
      <c r="C21" s="253">
        <f>'[1]Unpaid Loss Reserves-8'!C16</f>
        <v>151087</v>
      </c>
      <c r="D21" s="179">
        <f>'[1]Unpaid Loss Reserves-8'!D16</f>
        <v>0</v>
      </c>
      <c r="E21" s="179">
        <f>'[1]Unpaid Loss Reserves-8'!E16</f>
        <v>0</v>
      </c>
      <c r="F21" s="253">
        <f>SUM(B21:E21)</f>
        <v>151087</v>
      </c>
    </row>
    <row r="22" spans="1:6" ht="15" customHeight="1">
      <c r="A22" s="252" t="s">
        <v>182</v>
      </c>
      <c r="B22" s="253">
        <f>'[1]Unpaid Loss Reserves-8'!B17</f>
        <v>72520</v>
      </c>
      <c r="C22" s="253">
        <f>'[1]Unpaid Loss Reserves-8'!C17</f>
        <v>42827</v>
      </c>
      <c r="D22" s="179">
        <f>'[1]Unpaid Loss Reserves-8'!D17</f>
        <v>0</v>
      </c>
      <c r="E22" s="179">
        <f>'[1]Unpaid Loss Reserves-8'!E17</f>
        <v>0</v>
      </c>
      <c r="F22" s="253">
        <f>SUM(B22:E22)</f>
        <v>115347</v>
      </c>
    </row>
    <row r="23" spans="1:6" ht="15" customHeight="1">
      <c r="A23" s="252" t="s">
        <v>183</v>
      </c>
      <c r="B23" s="179">
        <f>'[1]Unpaid Loss Reserves-8'!B18</f>
        <v>0</v>
      </c>
      <c r="C23" s="179">
        <f>'[1]Unpaid Loss Reserves-8'!C18</f>
        <v>0</v>
      </c>
      <c r="D23" s="179">
        <f>'[1]Unpaid Loss Reserves-8'!D18</f>
        <v>0</v>
      </c>
      <c r="E23" s="179">
        <f>'[1]Unpaid Loss Reserves-8'!E18</f>
        <v>0</v>
      </c>
      <c r="F23" s="179">
        <f>SUM(B23:E23)</f>
        <v>0</v>
      </c>
    </row>
    <row r="24" spans="1:6" ht="15" customHeight="1" thickBot="1">
      <c r="A24" s="254" t="s">
        <v>160</v>
      </c>
      <c r="B24" s="255">
        <f>SUM(B21:B23)</f>
        <v>72520</v>
      </c>
      <c r="C24" s="255">
        <f>SUM(C21:C23)</f>
        <v>193914</v>
      </c>
      <c r="D24" s="212">
        <f>SUM(D21:D23)</f>
        <v>0</v>
      </c>
      <c r="E24" s="212">
        <f>SUM(E21:E23)</f>
        <v>0</v>
      </c>
      <c r="F24" s="256">
        <f>SUM(F21:F23)</f>
        <v>266434</v>
      </c>
    </row>
    <row r="25" spans="1:6" ht="15" customHeight="1" thickTop="1">
      <c r="A25" s="249"/>
      <c r="B25" s="257"/>
      <c r="C25" s="257"/>
      <c r="D25" s="257"/>
      <c r="E25" s="258"/>
      <c r="F25" s="259"/>
    </row>
    <row r="26" spans="1:6" ht="15" customHeight="1">
      <c r="A26" s="249" t="s">
        <v>185</v>
      </c>
      <c r="B26" s="263"/>
      <c r="C26" s="263"/>
      <c r="D26" s="263"/>
      <c r="E26" s="258"/>
      <c r="F26" s="259"/>
    </row>
    <row r="27" spans="1:6" ht="15" customHeight="1">
      <c r="A27" s="249" t="s">
        <v>186</v>
      </c>
      <c r="B27" s="263"/>
      <c r="C27" s="263"/>
      <c r="D27" s="263"/>
      <c r="E27" s="258"/>
      <c r="F27" s="259"/>
    </row>
    <row r="28" spans="1:6" ht="15" customHeight="1">
      <c r="A28" s="252" t="s">
        <v>181</v>
      </c>
      <c r="B28" s="179">
        <v>0</v>
      </c>
      <c r="C28" s="253">
        <v>789139</v>
      </c>
      <c r="D28" s="253">
        <v>462250</v>
      </c>
      <c r="E28" s="253">
        <v>38627</v>
      </c>
      <c r="F28" s="253">
        <f>SUM(B28:E28)</f>
        <v>1290016</v>
      </c>
    </row>
    <row r="29" spans="1:6" ht="15" customHeight="1">
      <c r="A29" s="252" t="s">
        <v>182</v>
      </c>
      <c r="B29" s="179">
        <v>0</v>
      </c>
      <c r="C29" s="253">
        <v>172196</v>
      </c>
      <c r="D29" s="253">
        <v>34105</v>
      </c>
      <c r="E29" s="179">
        <v>0</v>
      </c>
      <c r="F29" s="253">
        <f>SUM(B29:E29)</f>
        <v>206301</v>
      </c>
    </row>
    <row r="30" spans="1:6" ht="15" customHeight="1">
      <c r="A30" s="252" t="s">
        <v>183</v>
      </c>
      <c r="B30" s="179">
        <v>0</v>
      </c>
      <c r="C30" s="179">
        <v>0</v>
      </c>
      <c r="D30" s="179">
        <v>0</v>
      </c>
      <c r="E30" s="179">
        <v>0</v>
      </c>
      <c r="F30" s="179">
        <f>SUM(B30:E30)</f>
        <v>0</v>
      </c>
    </row>
    <row r="31" spans="1:6" ht="15" customHeight="1" thickBot="1">
      <c r="A31" s="254" t="s">
        <v>160</v>
      </c>
      <c r="B31" s="212">
        <f>SUM(B28:B30)</f>
        <v>0</v>
      </c>
      <c r="C31" s="255">
        <f>SUM(C28:C30)</f>
        <v>961335</v>
      </c>
      <c r="D31" s="255">
        <f>SUM(D28:D30)</f>
        <v>496355</v>
      </c>
      <c r="E31" s="255">
        <f>SUM(E28:E30)</f>
        <v>38627</v>
      </c>
      <c r="F31" s="256">
        <f>SUM(F28:F30)</f>
        <v>1496317</v>
      </c>
    </row>
    <row r="32" spans="1:6" s="265" customFormat="1" ht="15" customHeight="1" thickTop="1">
      <c r="A32" s="249"/>
      <c r="B32" s="263"/>
      <c r="C32" s="263"/>
      <c r="D32" s="263"/>
      <c r="E32" s="263"/>
      <c r="F32" s="264"/>
    </row>
    <row r="33" spans="1:6" ht="15" customHeight="1">
      <c r="A33" s="249" t="s">
        <v>187</v>
      </c>
      <c r="B33" s="257"/>
      <c r="C33" s="257"/>
      <c r="D33" s="257"/>
      <c r="E33" s="258"/>
      <c r="F33" s="259"/>
    </row>
    <row r="34" spans="1:6" ht="15" customHeight="1">
      <c r="A34" s="252" t="s">
        <v>181</v>
      </c>
      <c r="B34" s="179">
        <f aca="true" t="shared" si="0" ref="B34:E36">B9+B15+B21-B28</f>
        <v>0</v>
      </c>
      <c r="C34" s="266">
        <f t="shared" si="0"/>
        <v>1358573</v>
      </c>
      <c r="D34" s="266">
        <f t="shared" si="0"/>
        <v>-20189</v>
      </c>
      <c r="E34" s="266">
        <f t="shared" si="0"/>
        <v>-205</v>
      </c>
      <c r="F34" s="266">
        <f>SUM(B34:E34)</f>
        <v>1338179</v>
      </c>
    </row>
    <row r="35" spans="1:6" ht="15" customHeight="1">
      <c r="A35" s="252" t="s">
        <v>182</v>
      </c>
      <c r="B35" s="266">
        <f t="shared" si="0"/>
        <v>109430</v>
      </c>
      <c r="C35" s="266">
        <f t="shared" si="0"/>
        <v>288503</v>
      </c>
      <c r="D35" s="266">
        <f t="shared" si="0"/>
        <v>-19977</v>
      </c>
      <c r="E35" s="179">
        <f t="shared" si="0"/>
        <v>0</v>
      </c>
      <c r="F35" s="266">
        <f>SUM(B35:E35)</f>
        <v>377956</v>
      </c>
    </row>
    <row r="36" spans="1:6" ht="15" customHeight="1">
      <c r="A36" s="252" t="s">
        <v>183</v>
      </c>
      <c r="B36" s="179">
        <f t="shared" si="0"/>
        <v>0</v>
      </c>
      <c r="C36" s="179">
        <f t="shared" si="0"/>
        <v>0</v>
      </c>
      <c r="D36" s="179">
        <f t="shared" si="0"/>
        <v>0</v>
      </c>
      <c r="E36" s="179">
        <f t="shared" si="0"/>
        <v>0</v>
      </c>
      <c r="F36" s="179">
        <f>SUM(B36:E36)</f>
        <v>0</v>
      </c>
    </row>
    <row r="37" spans="1:6" ht="15" customHeight="1" thickBot="1">
      <c r="A37" s="254" t="s">
        <v>160</v>
      </c>
      <c r="B37" s="267">
        <f>SUM(B34:B36)</f>
        <v>109430</v>
      </c>
      <c r="C37" s="267">
        <f>SUM(C34:C36)</f>
        <v>1647076</v>
      </c>
      <c r="D37" s="267">
        <f>SUM(D34:D36)</f>
        <v>-40166</v>
      </c>
      <c r="E37" s="267">
        <f>SUM(E34:E36)</f>
        <v>-205</v>
      </c>
      <c r="F37" s="267">
        <f>SUM(F34:F36)</f>
        <v>1716135</v>
      </c>
    </row>
    <row r="38" spans="2:6" ht="15" customHeight="1" thickTop="1">
      <c r="B38" s="262"/>
      <c r="C38" s="262"/>
      <c r="D38" s="262"/>
      <c r="F38" s="269"/>
    </row>
    <row r="39" spans="1:6" s="273" customFormat="1" ht="15" customHeight="1">
      <c r="A39" s="270"/>
      <c r="B39" s="271"/>
      <c r="C39" s="271"/>
      <c r="D39" s="271"/>
      <c r="E39" s="272"/>
      <c r="F39" s="269"/>
    </row>
    <row r="40" spans="2:4" ht="15" customHeight="1">
      <c r="B40" s="250"/>
      <c r="C40" s="250"/>
      <c r="D40" s="250"/>
    </row>
    <row r="41" spans="2:4" ht="15" customHeight="1">
      <c r="B41" s="250"/>
      <c r="C41" s="250"/>
      <c r="D41" s="250"/>
    </row>
    <row r="42" spans="2:4" ht="15" customHeight="1">
      <c r="B42" s="250"/>
      <c r="C42" s="250"/>
      <c r="D42" s="250"/>
    </row>
    <row r="43" spans="1:4" ht="15" customHeight="1">
      <c r="A43" s="242"/>
      <c r="B43" s="250"/>
      <c r="C43" s="250"/>
      <c r="D43" s="250"/>
    </row>
    <row r="44" spans="1:4" ht="15" customHeight="1">
      <c r="A44" s="242"/>
      <c r="B44" s="250"/>
      <c r="C44" s="250"/>
      <c r="D44" s="250"/>
    </row>
    <row r="45" spans="1:4" ht="15" customHeight="1">
      <c r="A45" s="242"/>
      <c r="B45" s="250"/>
      <c r="C45" s="250"/>
      <c r="D45" s="250"/>
    </row>
    <row r="46" spans="1:4" ht="15" customHeight="1">
      <c r="A46" s="242"/>
      <c r="B46" s="250"/>
      <c r="C46" s="250"/>
      <c r="D46" s="250"/>
    </row>
    <row r="47" spans="1:4" ht="15" customHeight="1">
      <c r="A47" s="242"/>
      <c r="B47" s="250"/>
      <c r="C47" s="250"/>
      <c r="D47" s="250"/>
    </row>
    <row r="48" spans="1:4" ht="15" customHeight="1">
      <c r="A48" s="242"/>
      <c r="B48" s="250"/>
      <c r="C48" s="250"/>
      <c r="D48" s="250"/>
    </row>
    <row r="49" spans="1:4" s="164" customFormat="1" ht="15" customHeight="1">
      <c r="A49" s="242"/>
      <c r="B49" s="250"/>
      <c r="C49" s="250"/>
      <c r="D49" s="250"/>
    </row>
    <row r="50" spans="1:4" s="164" customFormat="1" ht="15" customHeight="1">
      <c r="A50" s="242"/>
      <c r="B50" s="250"/>
      <c r="C50" s="250"/>
      <c r="D50" s="250"/>
    </row>
    <row r="51" spans="1:4" s="164" customFormat="1" ht="15" customHeight="1">
      <c r="A51" s="242"/>
      <c r="B51" s="250"/>
      <c r="C51" s="250"/>
      <c r="D51" s="250"/>
    </row>
    <row r="52" spans="1:4" s="164" customFormat="1" ht="15" customHeight="1">
      <c r="A52" s="242"/>
      <c r="B52" s="250"/>
      <c r="C52" s="250"/>
      <c r="D52" s="250"/>
    </row>
    <row r="53" spans="1:4" s="164" customFormat="1" ht="15" customHeight="1">
      <c r="A53" s="242"/>
      <c r="B53" s="250"/>
      <c r="C53" s="250"/>
      <c r="D53" s="250"/>
    </row>
    <row r="54" spans="1:4" s="164" customFormat="1" ht="15" customHeight="1">
      <c r="A54" s="242"/>
      <c r="B54" s="250"/>
      <c r="C54" s="250"/>
      <c r="D54" s="250"/>
    </row>
    <row r="55" spans="1:4" s="164" customFormat="1" ht="15" customHeight="1">
      <c r="A55" s="242"/>
      <c r="B55" s="274"/>
      <c r="C55" s="274"/>
      <c r="D55" s="274"/>
    </row>
    <row r="56" spans="1:4" s="164" customFormat="1" ht="15" customHeight="1">
      <c r="A56" s="242"/>
      <c r="B56" s="274"/>
      <c r="C56" s="274"/>
      <c r="D56" s="274"/>
    </row>
    <row r="57" spans="1:4" s="164" customFormat="1" ht="15" customHeight="1">
      <c r="A57" s="242"/>
      <c r="B57" s="274"/>
      <c r="C57" s="274"/>
      <c r="D57" s="274"/>
    </row>
    <row r="58" spans="1:4" s="164" customFormat="1" ht="15" customHeight="1">
      <c r="A58" s="242"/>
      <c r="B58" s="274"/>
      <c r="C58" s="274"/>
      <c r="D58" s="274"/>
    </row>
    <row r="59" spans="1:4" s="164" customFormat="1" ht="15" customHeight="1">
      <c r="A59" s="242"/>
      <c r="B59" s="274"/>
      <c r="C59" s="274"/>
      <c r="D59" s="274"/>
    </row>
    <row r="60" spans="1:4" s="164" customFormat="1" ht="15" customHeight="1">
      <c r="A60" s="242"/>
      <c r="B60" s="274"/>
      <c r="C60" s="274"/>
      <c r="D60" s="274"/>
    </row>
    <row r="61" spans="1:4" s="164" customFormat="1" ht="15" customHeight="1">
      <c r="A61" s="242"/>
      <c r="B61" s="274"/>
      <c r="C61" s="274"/>
      <c r="D61" s="274"/>
    </row>
    <row r="62" spans="1:4" s="164" customFormat="1" ht="15" customHeight="1">
      <c r="A62" s="242"/>
      <c r="B62" s="274"/>
      <c r="C62" s="274"/>
      <c r="D62" s="274"/>
    </row>
    <row r="63" spans="1:4" s="164" customFormat="1" ht="15" customHeight="1">
      <c r="A63" s="242"/>
      <c r="B63" s="274"/>
      <c r="C63" s="274"/>
      <c r="D63" s="274"/>
    </row>
    <row r="64" spans="1:4" s="164" customFormat="1" ht="15" customHeight="1">
      <c r="A64" s="242"/>
      <c r="B64" s="274"/>
      <c r="C64" s="274"/>
      <c r="D64" s="274"/>
    </row>
    <row r="65" s="164" customFormat="1" ht="15" customHeight="1">
      <c r="A65" s="242"/>
    </row>
    <row r="66" s="164" customFormat="1" ht="15" customHeight="1">
      <c r="A66" s="242"/>
    </row>
    <row r="67" s="164" customFormat="1" ht="15" customHeight="1">
      <c r="A67" s="242"/>
    </row>
    <row r="68" s="164" customFormat="1" ht="15" customHeight="1">
      <c r="A68" s="242"/>
    </row>
    <row r="69" s="164" customFormat="1" ht="15" customHeight="1">
      <c r="A69" s="242"/>
    </row>
    <row r="70" s="164" customFormat="1" ht="15" customHeight="1">
      <c r="A70" s="242"/>
    </row>
    <row r="71" s="164" customFormat="1" ht="15" customHeight="1">
      <c r="A71" s="242"/>
    </row>
    <row r="72" s="164" customFormat="1" ht="15" customHeight="1">
      <c r="A72" s="242"/>
    </row>
    <row r="73" s="164" customFormat="1" ht="15" customHeight="1">
      <c r="A73" s="242"/>
    </row>
    <row r="74" s="164" customFormat="1" ht="15" customHeight="1">
      <c r="A74" s="24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&amp;C&amp;"Century Schoolbook,Regular"Page 6</oddFooter>
  </headerFooter>
</worksheet>
</file>

<file path=xl/worksheets/sheet7.xml><?xml version="1.0" encoding="utf-8"?>
<worksheet xmlns="http://schemas.openxmlformats.org/spreadsheetml/2006/main" xmlns:r="http://schemas.openxmlformats.org/officeDocument/2006/relationships">
  <dimension ref="A1:AL79"/>
  <sheetViews>
    <sheetView tabSelected="1" zoomScalePageLayoutView="0" workbookViewId="0" topLeftCell="A1">
      <selection activeCell="A1" sqref="A1"/>
    </sheetView>
  </sheetViews>
  <sheetFormatPr defaultColWidth="15.7109375" defaultRowHeight="15" customHeight="1"/>
  <cols>
    <col min="1" max="1" width="45.7109375" style="137" customWidth="1"/>
    <col min="2" max="2" width="19.00390625" style="240" customWidth="1"/>
    <col min="3" max="3" width="18.421875" style="240" customWidth="1"/>
    <col min="4" max="4" width="18.140625" style="240" customWidth="1"/>
    <col min="5" max="5" width="19.28125" style="136" customWidth="1"/>
    <col min="6" max="6" width="20.7109375" style="136" customWidth="1"/>
    <col min="7" max="7" width="15.7109375" style="136" customWidth="1"/>
    <col min="8" max="16384" width="15.7109375" style="137" customWidth="1"/>
  </cols>
  <sheetData>
    <row r="1" spans="1:7" s="280" customFormat="1" ht="30" customHeight="1">
      <c r="A1" s="275" t="s">
        <v>0</v>
      </c>
      <c r="B1" s="276"/>
      <c r="C1" s="276"/>
      <c r="D1" s="276"/>
      <c r="E1" s="277"/>
      <c r="F1" s="278"/>
      <c r="G1" s="279"/>
    </row>
    <row r="2" spans="1:6" ht="15" customHeight="1">
      <c r="A2" s="84"/>
      <c r="B2" s="281"/>
      <c r="C2" s="281"/>
      <c r="D2" s="281"/>
      <c r="E2" s="281"/>
      <c r="F2" s="282"/>
    </row>
    <row r="3" spans="1:7" s="131" customFormat="1" ht="15" customHeight="1">
      <c r="A3" s="283" t="s">
        <v>188</v>
      </c>
      <c r="B3" s="284"/>
      <c r="C3" s="284"/>
      <c r="D3" s="284"/>
      <c r="E3" s="285"/>
      <c r="F3" s="286"/>
      <c r="G3" s="130"/>
    </row>
    <row r="4" spans="1:7" s="131" customFormat="1" ht="15" customHeight="1">
      <c r="A4" s="283" t="s">
        <v>189</v>
      </c>
      <c r="B4" s="284"/>
      <c r="C4" s="284"/>
      <c r="D4" s="284"/>
      <c r="E4" s="285"/>
      <c r="F4" s="286"/>
      <c r="G4" s="130"/>
    </row>
    <row r="5" spans="1:7" s="131" customFormat="1" ht="15" customHeight="1">
      <c r="A5" s="287" t="s">
        <v>107</v>
      </c>
      <c r="B5" s="284"/>
      <c r="C5" s="284"/>
      <c r="D5" s="284"/>
      <c r="E5" s="285"/>
      <c r="F5" s="286"/>
      <c r="G5" s="130"/>
    </row>
    <row r="6" spans="1:6" ht="15" customHeight="1">
      <c r="A6" s="288"/>
      <c r="E6" s="282"/>
      <c r="F6" s="282"/>
    </row>
    <row r="7" spans="1:6" ht="30" customHeight="1">
      <c r="A7" s="174"/>
      <c r="B7" s="200" t="s">
        <v>69</v>
      </c>
      <c r="C7" s="200" t="s">
        <v>70</v>
      </c>
      <c r="D7" s="200" t="s">
        <v>71</v>
      </c>
      <c r="E7" s="200" t="s">
        <v>72</v>
      </c>
      <c r="F7" s="289" t="s">
        <v>73</v>
      </c>
    </row>
    <row r="8" spans="1:6" ht="30" customHeight="1">
      <c r="A8" s="290" t="s">
        <v>190</v>
      </c>
      <c r="B8" s="291"/>
      <c r="C8" s="291"/>
      <c r="D8" s="291"/>
      <c r="F8" s="292"/>
    </row>
    <row r="9" spans="1:37" ht="15" customHeight="1">
      <c r="A9" s="137" t="s">
        <v>191</v>
      </c>
      <c r="B9" s="214">
        <f>'[1]Loss Expenses Paid QTD-10'!K27</f>
        <v>0</v>
      </c>
      <c r="C9" s="177">
        <f>'[1]Loss Expenses Paid QTD-10'!K21</f>
        <v>125141</v>
      </c>
      <c r="D9" s="177">
        <f>'[1]Loss Expenses Paid QTD-10'!K15</f>
        <v>38805</v>
      </c>
      <c r="E9" s="177">
        <f>'[1]Loss Expenses Paid QTD-10'!K9</f>
        <v>2102</v>
      </c>
      <c r="F9" s="177">
        <f>SUM(B9:E9)</f>
        <v>166048</v>
      </c>
      <c r="G9" s="15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row>
    <row r="10" spans="1:37" s="294" customFormat="1" ht="15" customHeight="1">
      <c r="A10" s="294" t="s">
        <v>192</v>
      </c>
      <c r="B10" s="295">
        <f>'[1]Loss Expenses Paid QTD-10'!K28</f>
        <v>4210</v>
      </c>
      <c r="C10" s="295">
        <f>'[1]Loss Expenses Paid QTD-10'!K22</f>
        <v>37949</v>
      </c>
      <c r="D10" s="295">
        <f>'[1]Loss Expenses Paid QTD-10'!K16</f>
        <v>5291</v>
      </c>
      <c r="E10" s="214">
        <f>'[1]Loss Expenses Paid QTD-10'!K10</f>
        <v>0</v>
      </c>
      <c r="F10" s="295">
        <f>SUM(B10:E10)</f>
        <v>47450</v>
      </c>
      <c r="G10" s="153"/>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row>
    <row r="11" spans="1:37" s="294" customFormat="1" ht="15" customHeight="1">
      <c r="A11" s="294" t="s">
        <v>193</v>
      </c>
      <c r="B11" s="214">
        <f>'[1]Loss Expenses Paid QTD-10'!K29</f>
        <v>0</v>
      </c>
      <c r="C11" s="214">
        <f>'[1]Loss Expenses Paid QTD-10'!K23</f>
        <v>0</v>
      </c>
      <c r="D11" s="214">
        <f>'[1]Loss Expenses Paid QTD-10'!K17</f>
        <v>0</v>
      </c>
      <c r="E11" s="214">
        <f>'[1]Loss Expenses Paid QTD-10'!K11</f>
        <v>0</v>
      </c>
      <c r="F11" s="214">
        <f>SUM(B11:E11)</f>
        <v>0</v>
      </c>
      <c r="G11" s="153"/>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row>
    <row r="12" spans="1:37" s="294" customFormat="1" ht="15" customHeight="1" thickBot="1">
      <c r="A12" s="297" t="s">
        <v>160</v>
      </c>
      <c r="B12" s="210">
        <f>SUM(B9:B11)</f>
        <v>4210</v>
      </c>
      <c r="C12" s="210">
        <f>SUM(C9:C11)</f>
        <v>163090</v>
      </c>
      <c r="D12" s="210">
        <f>SUM(D9:D11)</f>
        <v>44096</v>
      </c>
      <c r="E12" s="210">
        <f>SUM(E9:E11)</f>
        <v>2102</v>
      </c>
      <c r="F12" s="213">
        <f>SUM(F9:F11)</f>
        <v>213498</v>
      </c>
      <c r="G12" s="161"/>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row>
    <row r="13" spans="2:37" s="294" customFormat="1" ht="15" customHeight="1" thickTop="1">
      <c r="B13" s="216"/>
      <c r="C13" s="216"/>
      <c r="D13" s="216"/>
      <c r="E13" s="153"/>
      <c r="F13" s="13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row>
    <row r="14" spans="1:37" s="294" customFormat="1" ht="30" customHeight="1">
      <c r="A14" s="298" t="s">
        <v>194</v>
      </c>
      <c r="B14" s="216"/>
      <c r="C14" s="216"/>
      <c r="D14" s="216"/>
      <c r="E14" s="153"/>
      <c r="F14" s="161"/>
      <c r="G14" s="153"/>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row>
    <row r="15" spans="1:37" s="294" customFormat="1" ht="15" customHeight="1">
      <c r="A15" s="137" t="s">
        <v>191</v>
      </c>
      <c r="B15" s="214">
        <f>'[1]Unpaid Loss Expense Reserves-9'!B22</f>
        <v>0</v>
      </c>
      <c r="C15" s="218">
        <f>'[1]Unpaid Loss Expense Reserves-9'!C22</f>
        <v>219380</v>
      </c>
      <c r="D15" s="218">
        <f>'[1]Unpaid Loss Expense Reserves-9'!D22</f>
        <v>47747</v>
      </c>
      <c r="E15" s="218">
        <f>'[1]Unpaid Loss Expense Reserves-9'!E22</f>
        <v>24036</v>
      </c>
      <c r="F15" s="218">
        <f>SUM(B15:E15)</f>
        <v>291163</v>
      </c>
      <c r="G15" s="153"/>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row>
    <row r="16" spans="1:37" s="294" customFormat="1" ht="15" customHeight="1">
      <c r="A16" s="294" t="s">
        <v>192</v>
      </c>
      <c r="B16" s="218">
        <f>'[1]Unpaid Loss Expense Reserves-9'!B23</f>
        <v>28059</v>
      </c>
      <c r="C16" s="218">
        <f>'[1]Unpaid Loss Expense Reserves-9'!C23</f>
        <v>62185</v>
      </c>
      <c r="D16" s="214">
        <f>'[1]Unpaid Loss Expense Reserves-9'!D23</f>
        <v>0</v>
      </c>
      <c r="E16" s="214">
        <f>'[1]Unpaid Loss Expense Reserves-9'!E23</f>
        <v>0</v>
      </c>
      <c r="F16" s="218">
        <f>SUM(B16:E16)</f>
        <v>90244</v>
      </c>
      <c r="G16" s="153"/>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row>
    <row r="17" spans="1:37" s="294" customFormat="1" ht="15" customHeight="1">
      <c r="A17" s="294" t="s">
        <v>193</v>
      </c>
      <c r="B17" s="214">
        <f>'[1]Unpaid Loss Expense Reserves-9'!B24</f>
        <v>0</v>
      </c>
      <c r="C17" s="214">
        <f>'[1]Unpaid Loss Expense Reserves-9'!C24</f>
        <v>0</v>
      </c>
      <c r="D17" s="214">
        <f>'[1]Unpaid Loss Expense Reserves-9'!D24</f>
        <v>0</v>
      </c>
      <c r="E17" s="214">
        <f>'[1]Unpaid Loss Expense Reserves-9'!E24</f>
        <v>0</v>
      </c>
      <c r="F17" s="214">
        <f>SUM(B17:E17)</f>
        <v>0</v>
      </c>
      <c r="G17" s="153"/>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row>
    <row r="18" spans="1:37" s="294" customFormat="1" ht="15" customHeight="1" thickBot="1">
      <c r="A18" s="297" t="s">
        <v>160</v>
      </c>
      <c r="B18" s="210">
        <f>SUM(B15:B17)</f>
        <v>28059</v>
      </c>
      <c r="C18" s="210">
        <f>SUM(C15:C17)</f>
        <v>281565</v>
      </c>
      <c r="D18" s="210">
        <f>SUM(D15:D17)</f>
        <v>47747</v>
      </c>
      <c r="E18" s="210">
        <f>SUM(E15:E17)</f>
        <v>24036</v>
      </c>
      <c r="F18" s="213">
        <f>SUM(F15:F17)</f>
        <v>381407</v>
      </c>
      <c r="G18" s="161"/>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row>
    <row r="19" spans="2:37" s="294" customFormat="1" ht="15" customHeight="1" thickTop="1">
      <c r="B19" s="216"/>
      <c r="C19" s="216"/>
      <c r="D19" s="216"/>
      <c r="E19" s="153"/>
      <c r="F19" s="136"/>
      <c r="G19" s="299"/>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row>
    <row r="20" spans="1:37" s="294" customFormat="1" ht="30" customHeight="1">
      <c r="A20" s="298" t="s">
        <v>195</v>
      </c>
      <c r="B20" s="300"/>
      <c r="C20" s="300"/>
      <c r="D20" s="300"/>
      <c r="E20" s="301"/>
      <c r="F20" s="161"/>
      <c r="G20" s="153"/>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row>
    <row r="21" spans="1:37" s="294" customFormat="1" ht="15" customHeight="1">
      <c r="A21" s="137" t="s">
        <v>191</v>
      </c>
      <c r="B21" s="214">
        <v>0</v>
      </c>
      <c r="C21" s="218">
        <f>'[2]Loss Expenses YTD-12'!B15</f>
        <v>160834</v>
      </c>
      <c r="D21" s="218">
        <f>'[2]Loss Expenses YTD-12'!C15</f>
        <v>78783</v>
      </c>
      <c r="E21" s="218">
        <f>'[2]Loss Expenses YTD-12'!D15</f>
        <v>30129</v>
      </c>
      <c r="F21" s="218">
        <f>SUM(B21:E21)</f>
        <v>269746</v>
      </c>
      <c r="G21" s="153"/>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row>
    <row r="22" spans="1:37" s="294" customFormat="1" ht="15" customHeight="1">
      <c r="A22" s="294" t="s">
        <v>196</v>
      </c>
      <c r="B22" s="214">
        <v>0</v>
      </c>
      <c r="C22" s="218">
        <f>'[2]Loss Expenses YTD-12'!B16</f>
        <v>35095</v>
      </c>
      <c r="D22" s="218">
        <f>'[2]Loss Expenses YTD-12'!C16</f>
        <v>5813</v>
      </c>
      <c r="E22" s="214">
        <f>'[2]Loss Expenses YTD-12'!D16</f>
        <v>0</v>
      </c>
      <c r="F22" s="218">
        <f>SUM(B22:E22)</f>
        <v>40908</v>
      </c>
      <c r="G22" s="153"/>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row>
    <row r="23" spans="1:37" s="294" customFormat="1" ht="15" customHeight="1">
      <c r="A23" s="294" t="s">
        <v>193</v>
      </c>
      <c r="B23" s="214">
        <v>0</v>
      </c>
      <c r="C23" s="214">
        <f>'[2]Loss Expenses YTD-12'!B17</f>
        <v>0</v>
      </c>
      <c r="D23" s="214">
        <f>'[2]Loss Expenses YTD-12'!C17</f>
        <v>0</v>
      </c>
      <c r="E23" s="214">
        <f>'[2]Loss Expenses YTD-12'!D17</f>
        <v>0</v>
      </c>
      <c r="F23" s="214">
        <f>SUM(B23:E23)</f>
        <v>0</v>
      </c>
      <c r="G23" s="153"/>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row>
    <row r="24" spans="1:37" s="294" customFormat="1" ht="15" customHeight="1" thickBot="1">
      <c r="A24" s="297" t="s">
        <v>160</v>
      </c>
      <c r="B24" s="302">
        <f>SUM(B21:B23)</f>
        <v>0</v>
      </c>
      <c r="C24" s="210">
        <f>SUM(C21:C23)</f>
        <v>195929</v>
      </c>
      <c r="D24" s="210">
        <f>SUM(D21:D23)</f>
        <v>84596</v>
      </c>
      <c r="E24" s="210">
        <f>SUM(E21:E23)</f>
        <v>30129</v>
      </c>
      <c r="F24" s="213">
        <f>SUM(F21:F23)</f>
        <v>310654</v>
      </c>
      <c r="G24" s="161"/>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row>
    <row r="25" spans="2:37" s="303" customFormat="1" ht="15" customHeight="1" thickTop="1">
      <c r="B25" s="300"/>
      <c r="C25" s="300"/>
      <c r="D25" s="300"/>
      <c r="E25" s="300"/>
      <c r="F25" s="300"/>
      <c r="G25" s="304"/>
      <c r="H25" s="296"/>
      <c r="I25" s="296"/>
      <c r="J25" s="296"/>
      <c r="K25" s="296"/>
      <c r="L25" s="296"/>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row>
    <row r="26" spans="1:37" s="294" customFormat="1" ht="30" customHeight="1">
      <c r="A26" s="298" t="s">
        <v>197</v>
      </c>
      <c r="B26" s="216"/>
      <c r="C26" s="216"/>
      <c r="D26" s="216"/>
      <c r="E26" s="216"/>
      <c r="F26" s="216"/>
      <c r="G26" s="153"/>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row>
    <row r="27" spans="1:37" s="294" customFormat="1" ht="15" customHeight="1">
      <c r="A27" s="294" t="s">
        <v>191</v>
      </c>
      <c r="B27" s="214">
        <f aca="true" t="shared" si="0" ref="B27:E29">B9+B15-B21</f>
        <v>0</v>
      </c>
      <c r="C27" s="207">
        <f t="shared" si="0"/>
        <v>183687</v>
      </c>
      <c r="D27" s="207">
        <f t="shared" si="0"/>
        <v>7769</v>
      </c>
      <c r="E27" s="207">
        <f t="shared" si="0"/>
        <v>-3991</v>
      </c>
      <c r="F27" s="207">
        <f>SUM(B27:E27)</f>
        <v>187465</v>
      </c>
      <c r="G27" s="207"/>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row>
    <row r="28" spans="1:37" s="294" customFormat="1" ht="15" customHeight="1">
      <c r="A28" s="294" t="s">
        <v>192</v>
      </c>
      <c r="B28" s="207">
        <f t="shared" si="0"/>
        <v>32269</v>
      </c>
      <c r="C28" s="207">
        <f t="shared" si="0"/>
        <v>65039</v>
      </c>
      <c r="D28" s="207">
        <f t="shared" si="0"/>
        <v>-522</v>
      </c>
      <c r="E28" s="214">
        <f t="shared" si="0"/>
        <v>0</v>
      </c>
      <c r="F28" s="207">
        <f>SUM(B28:E28)</f>
        <v>96786</v>
      </c>
      <c r="G28" s="207"/>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row>
    <row r="29" spans="1:37" s="294" customFormat="1" ht="15" customHeight="1">
      <c r="A29" s="294" t="s">
        <v>193</v>
      </c>
      <c r="B29" s="214">
        <f t="shared" si="0"/>
        <v>0</v>
      </c>
      <c r="C29" s="214">
        <f t="shared" si="0"/>
        <v>0</v>
      </c>
      <c r="D29" s="214">
        <f t="shared" si="0"/>
        <v>0</v>
      </c>
      <c r="E29" s="214">
        <f t="shared" si="0"/>
        <v>0</v>
      </c>
      <c r="F29" s="214">
        <f>SUM(B29:E29)</f>
        <v>0</v>
      </c>
      <c r="G29" s="214"/>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row>
    <row r="30" spans="1:37" ht="15" customHeight="1" thickBot="1">
      <c r="A30" s="306" t="s">
        <v>160</v>
      </c>
      <c r="B30" s="267">
        <f>SUM(B27:B29)</f>
        <v>32269</v>
      </c>
      <c r="C30" s="267">
        <f>SUM(C27:C29)</f>
        <v>248726</v>
      </c>
      <c r="D30" s="267">
        <f>SUM(D27:D29)</f>
        <v>7247</v>
      </c>
      <c r="E30" s="267">
        <f>SUM(E27:E29)</f>
        <v>-3991</v>
      </c>
      <c r="F30" s="267">
        <f>SUM(F27:F29)</f>
        <v>284251</v>
      </c>
      <c r="G30" s="15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row>
    <row r="31" spans="2:38" ht="15" customHeight="1" thickTop="1">
      <c r="B31" s="215"/>
      <c r="C31" s="215"/>
      <c r="D31" s="215"/>
      <c r="F31" s="15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row>
    <row r="32" spans="2:38" s="136" customFormat="1" ht="15" customHeight="1">
      <c r="B32" s="215"/>
      <c r="C32" s="215"/>
      <c r="D32" s="215"/>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row>
    <row r="33" spans="2:38" ht="15" customHeight="1">
      <c r="B33" s="215"/>
      <c r="C33" s="215"/>
      <c r="D33" s="215"/>
      <c r="F33" s="153"/>
      <c r="G33" s="15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row>
    <row r="34" spans="2:38" ht="15" customHeight="1">
      <c r="B34" s="215"/>
      <c r="C34" s="215"/>
      <c r="D34" s="215"/>
      <c r="F34" s="153"/>
      <c r="G34" s="15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row>
    <row r="35" spans="2:38" ht="15" customHeight="1">
      <c r="B35" s="215"/>
      <c r="C35" s="215"/>
      <c r="D35" s="215"/>
      <c r="F35" s="153"/>
      <c r="G35" s="15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row>
    <row r="36" spans="2:38" ht="15" customHeight="1">
      <c r="B36" s="215"/>
      <c r="C36" s="215"/>
      <c r="D36" s="215"/>
      <c r="F36" s="153"/>
      <c r="G36" s="15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row>
    <row r="37" spans="2:38" ht="15" customHeight="1">
      <c r="B37" s="215"/>
      <c r="C37" s="215"/>
      <c r="D37" s="215"/>
      <c r="F37" s="153"/>
      <c r="G37" s="15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row>
    <row r="38" spans="6:38" ht="15" customHeight="1">
      <c r="F38" s="153"/>
      <c r="G38" s="15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row>
    <row r="39" spans="6:38" ht="15" customHeight="1">
      <c r="F39" s="153"/>
      <c r="G39" s="15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row>
    <row r="40" spans="6:38" ht="15" customHeight="1">
      <c r="F40" s="153"/>
      <c r="G40" s="15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row>
    <row r="41" spans="6:38" ht="15" customHeight="1">
      <c r="F41" s="153"/>
      <c r="G41" s="15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row>
    <row r="42" spans="6:38" ht="15" customHeight="1">
      <c r="F42" s="153"/>
      <c r="G42" s="15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row>
    <row r="43" spans="6:38" ht="15" customHeight="1">
      <c r="F43" s="153"/>
      <c r="G43" s="15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row>
    <row r="44" spans="6:38" ht="15" customHeight="1">
      <c r="F44" s="153"/>
      <c r="G44" s="15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row>
    <row r="45" spans="6:38" ht="15" customHeight="1">
      <c r="F45" s="153"/>
      <c r="G45" s="15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row>
    <row r="46" spans="6:38" ht="15" customHeight="1">
      <c r="F46" s="153"/>
      <c r="G46" s="15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row>
    <row r="47" spans="6:38" ht="15" customHeight="1">
      <c r="F47" s="153"/>
      <c r="G47" s="15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row>
    <row r="48" spans="6:38" ht="15" customHeight="1">
      <c r="F48" s="153"/>
      <c r="G48" s="15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row>
    <row r="49" spans="6:38" s="137" customFormat="1" ht="15" customHeight="1">
      <c r="F49" s="153"/>
      <c r="G49" s="15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row>
    <row r="50" spans="6:38" s="137" customFormat="1" ht="15" customHeight="1">
      <c r="F50" s="153"/>
      <c r="G50" s="15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row>
    <row r="51" spans="6:38" s="137" customFormat="1" ht="15" customHeight="1">
      <c r="F51" s="153"/>
      <c r="G51" s="15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row>
    <row r="52" spans="6:38" s="137" customFormat="1" ht="15" customHeight="1">
      <c r="F52" s="153"/>
      <c r="G52" s="15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row>
    <row r="53" spans="6:38" s="137" customFormat="1" ht="15" customHeight="1">
      <c r="F53" s="153"/>
      <c r="G53" s="15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row>
    <row r="54" spans="6:38" s="137" customFormat="1" ht="15" customHeight="1">
      <c r="F54" s="153"/>
      <c r="G54" s="15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row>
    <row r="55" spans="6:38" s="137" customFormat="1" ht="15" customHeight="1">
      <c r="F55" s="153"/>
      <c r="G55" s="15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row>
    <row r="56" spans="6:38" s="137" customFormat="1" ht="15" customHeight="1">
      <c r="F56" s="153"/>
      <c r="G56" s="15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row>
    <row r="57" spans="6:38" s="137" customFormat="1" ht="15" customHeight="1">
      <c r="F57" s="153"/>
      <c r="G57" s="15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row>
    <row r="58" spans="6:38" s="137" customFormat="1" ht="15" customHeight="1">
      <c r="F58" s="153"/>
      <c r="G58" s="15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row>
    <row r="59" spans="6:38" s="137" customFormat="1" ht="15" customHeight="1">
      <c r="F59" s="153"/>
      <c r="G59" s="15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row>
    <row r="60" spans="6:38" s="137" customFormat="1" ht="15" customHeight="1">
      <c r="F60" s="153"/>
      <c r="G60" s="15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row>
    <row r="61" spans="6:38" s="137" customFormat="1" ht="15" customHeight="1">
      <c r="F61" s="153"/>
      <c r="G61" s="15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row>
    <row r="62" spans="6:38" s="137" customFormat="1" ht="15" customHeight="1">
      <c r="F62" s="153"/>
      <c r="G62" s="15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row>
    <row r="63" spans="6:38" s="137" customFormat="1" ht="15" customHeight="1">
      <c r="F63" s="153"/>
      <c r="G63" s="15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row>
    <row r="64" spans="6:38" s="137" customFormat="1" ht="15" customHeight="1">
      <c r="F64" s="153"/>
      <c r="G64" s="15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row>
    <row r="65" spans="6:38" s="137" customFormat="1" ht="15" customHeight="1">
      <c r="F65" s="153"/>
      <c r="G65" s="15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row>
    <row r="66" spans="6:38" s="137" customFormat="1" ht="15" customHeight="1">
      <c r="F66" s="153"/>
      <c r="G66" s="15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row>
    <row r="67" spans="6:38" s="137" customFormat="1" ht="15" customHeight="1">
      <c r="F67" s="153"/>
      <c r="G67" s="15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row>
    <row r="68" spans="6:38" s="137" customFormat="1" ht="15" customHeight="1">
      <c r="F68" s="153"/>
      <c r="G68" s="15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row>
    <row r="69" spans="6:38" s="137" customFormat="1" ht="15" customHeight="1">
      <c r="F69" s="153"/>
      <c r="G69" s="15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row>
    <row r="70" spans="6:38" s="137" customFormat="1" ht="15" customHeight="1">
      <c r="F70" s="153"/>
      <c r="G70" s="15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row>
    <row r="71" spans="6:38" s="137" customFormat="1" ht="15" customHeight="1">
      <c r="F71" s="153"/>
      <c r="G71" s="15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row>
    <row r="72" spans="6:38" s="137" customFormat="1" ht="15" customHeight="1">
      <c r="F72" s="153"/>
      <c r="G72" s="15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row>
    <row r="73" spans="6:38" s="137" customFormat="1" ht="15" customHeight="1">
      <c r="F73" s="153"/>
      <c r="G73" s="15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row>
    <row r="74" spans="6:38" s="137" customFormat="1" ht="15" customHeight="1">
      <c r="F74" s="153"/>
      <c r="G74" s="15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row>
    <row r="75" spans="6:38" s="137" customFormat="1" ht="15" customHeight="1">
      <c r="F75" s="153"/>
      <c r="G75" s="15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row>
    <row r="76" spans="6:38" s="137" customFormat="1" ht="15" customHeight="1">
      <c r="F76" s="153"/>
      <c r="G76" s="15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row>
    <row r="77" spans="6:38" s="137" customFormat="1" ht="15" customHeight="1">
      <c r="F77" s="153"/>
      <c r="G77" s="15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row>
    <row r="78" spans="6:38" s="137" customFormat="1" ht="15" customHeight="1">
      <c r="F78" s="153"/>
      <c r="G78" s="15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row>
    <row r="79" spans="6:38" s="137" customFormat="1" ht="15" customHeight="1">
      <c r="F79" s="153"/>
      <c r="G79" s="15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row>
  </sheetData>
  <sheetProtection/>
  <printOptions horizontalCentered="1"/>
  <pageMargins left="0.25" right="0.25" top="0.5" bottom="0.5" header="0.25" footer="0.25"/>
  <pageSetup horizontalDpi="600" verticalDpi="600" orientation="landscape" scale="80" r:id="rId1"/>
  <headerFooter alignWithMargins="0">
    <oddFooter>&amp;C&amp;"Century Schoolbook,Regular"Page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2018-05-15T18:13:50Z</cp:lastPrinted>
  <dcterms:created xsi:type="dcterms:W3CDTF">2018-05-15T18:12:04Z</dcterms:created>
  <dcterms:modified xsi:type="dcterms:W3CDTF">2018-05-15T18:17:57Z</dcterms:modified>
  <cp:category/>
  <cp:version/>
  <cp:contentType/>
  <cp:contentStatus/>
</cp:coreProperties>
</file>